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20" windowWidth="18195" windowHeight="8085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시나리오 요약" sheetId="11" r:id="rId5"/>
    <sheet name="분석작업-1" sheetId="5" r:id="rId6"/>
    <sheet name="분석작업-2" sheetId="6" r:id="rId7"/>
    <sheet name="매크로작업" sheetId="7" r:id="rId8"/>
    <sheet name="차트작업" sheetId="8" r:id="rId9"/>
  </sheets>
  <definedNames>
    <definedName name="순이익합계">'분석작업-1'!$I$19</definedName>
    <definedName name="이익률">'분석작업-1'!$I$21</definedName>
  </definedNames>
  <calcPr calcId="145621"/>
</workbook>
</file>

<file path=xl/calcChain.xml><?xml version="1.0" encoding="utf-8"?>
<calcChain xmlns="http://schemas.openxmlformats.org/spreadsheetml/2006/main">
  <c r="E13" i="7" l="1"/>
  <c r="F13" i="7"/>
  <c r="D13" i="7"/>
  <c r="G13" i="8" l="1"/>
  <c r="H13" i="8" s="1"/>
  <c r="G12" i="8"/>
  <c r="H12" i="8" s="1"/>
  <c r="G11" i="8"/>
  <c r="H11" i="8" s="1"/>
  <c r="G10" i="8"/>
  <c r="H10" i="8" s="1"/>
  <c r="G9" i="8"/>
  <c r="H9" i="8" s="1"/>
  <c r="G8" i="8"/>
  <c r="H8" i="8" s="1"/>
  <c r="G7" i="8"/>
  <c r="H7" i="8" s="1"/>
  <c r="G6" i="8"/>
  <c r="H6" i="8" s="1"/>
  <c r="G5" i="8"/>
  <c r="H5" i="8" s="1"/>
  <c r="G4" i="8"/>
  <c r="H4" i="8" s="1"/>
  <c r="G5" i="7" l="1"/>
  <c r="G6" i="7"/>
  <c r="G7" i="7"/>
  <c r="G8" i="7"/>
  <c r="G9" i="7"/>
  <c r="G10" i="7"/>
  <c r="G11" i="7"/>
  <c r="G12" i="7"/>
  <c r="G4" i="7"/>
  <c r="G13" i="7" l="1"/>
  <c r="F26" i="6"/>
  <c r="F20" i="6"/>
  <c r="F14" i="6"/>
  <c r="F8" i="6"/>
  <c r="F28" i="6" s="1"/>
  <c r="E27" i="6"/>
  <c r="E21" i="6"/>
  <c r="E15" i="6"/>
  <c r="E9" i="6"/>
  <c r="E29" i="6" s="1"/>
  <c r="I5" i="6"/>
  <c r="I6" i="6"/>
  <c r="I7" i="6"/>
  <c r="I10" i="6"/>
  <c r="I11" i="6"/>
  <c r="I12" i="6"/>
  <c r="I13" i="6"/>
  <c r="I16" i="6"/>
  <c r="I17" i="6"/>
  <c r="I18" i="6"/>
  <c r="I19" i="6"/>
  <c r="I22" i="6"/>
  <c r="I23" i="6"/>
  <c r="I24" i="6"/>
  <c r="I25" i="6"/>
  <c r="I4" i="6"/>
  <c r="J4" i="6" l="1"/>
  <c r="J16" i="6"/>
  <c r="J22" i="6"/>
  <c r="J10" i="6"/>
  <c r="J5" i="6"/>
  <c r="J17" i="6"/>
  <c r="J11" i="6"/>
  <c r="J23" i="6"/>
  <c r="J6" i="6"/>
  <c r="J18" i="6"/>
  <c r="J12" i="6"/>
  <c r="J24" i="6"/>
  <c r="J19" i="6"/>
  <c r="J7" i="6"/>
  <c r="J13" i="6"/>
  <c r="J25" i="6"/>
  <c r="H18" i="5" l="1"/>
  <c r="I18" i="5" s="1"/>
  <c r="H17" i="5"/>
  <c r="I17" i="5" s="1"/>
  <c r="H16" i="5"/>
  <c r="I16" i="5" s="1"/>
  <c r="H15" i="5"/>
  <c r="I15" i="5" s="1"/>
  <c r="H14" i="5"/>
  <c r="I14" i="5" s="1"/>
  <c r="H13" i="5"/>
  <c r="I13" i="5" s="1"/>
  <c r="H12" i="5"/>
  <c r="I12" i="5" s="1"/>
  <c r="H11" i="5"/>
  <c r="I11" i="5" s="1"/>
  <c r="H10" i="5"/>
  <c r="I10" i="5" s="1"/>
  <c r="H9" i="5"/>
  <c r="I9" i="5" s="1"/>
  <c r="H8" i="5"/>
  <c r="I8" i="5" s="1"/>
  <c r="H7" i="5"/>
  <c r="I7" i="5" s="1"/>
  <c r="H6" i="5"/>
  <c r="I6" i="5" s="1"/>
  <c r="H5" i="5"/>
  <c r="I5" i="5" s="1"/>
  <c r="H4" i="5"/>
  <c r="I4" i="5" l="1"/>
  <c r="H19" i="5"/>
  <c r="I19" i="5" s="1"/>
  <c r="D36" i="4"/>
  <c r="D28" i="4"/>
  <c r="D29" i="4"/>
  <c r="D30" i="4"/>
  <c r="D31" i="4"/>
  <c r="D32" i="4"/>
  <c r="D33" i="4"/>
  <c r="D34" i="4"/>
  <c r="D35" i="4"/>
  <c r="D27" i="4"/>
  <c r="L14" i="4"/>
  <c r="L15" i="4"/>
  <c r="L16" i="4"/>
  <c r="L17" i="4"/>
  <c r="L18" i="4"/>
  <c r="L19" i="4"/>
  <c r="L20" i="4"/>
  <c r="L21" i="4"/>
  <c r="E23" i="4"/>
  <c r="M4" i="4"/>
  <c r="M5" i="4"/>
  <c r="M6" i="4"/>
  <c r="M7" i="4"/>
  <c r="M8" i="4"/>
  <c r="M9" i="4"/>
  <c r="M10" i="4"/>
  <c r="M3" i="4"/>
  <c r="E4" i="4"/>
  <c r="E5" i="4"/>
  <c r="E6" i="4"/>
  <c r="E7" i="4"/>
  <c r="E8" i="4"/>
  <c r="E9" i="4"/>
  <c r="E10" i="4"/>
  <c r="E3" i="4"/>
  <c r="G12" i="3"/>
  <c r="F12" i="3"/>
  <c r="G11" i="3"/>
  <c r="F11" i="3"/>
  <c r="G10" i="3"/>
  <c r="F10" i="3"/>
  <c r="G9" i="3"/>
  <c r="F9" i="3"/>
  <c r="G8" i="3"/>
  <c r="F8" i="3"/>
  <c r="G7" i="3"/>
  <c r="F7" i="3"/>
  <c r="G6" i="3"/>
  <c r="F6" i="3"/>
  <c r="G5" i="3"/>
  <c r="F5" i="3"/>
  <c r="G4" i="3"/>
  <c r="F4" i="3"/>
  <c r="E35" i="4" l="1"/>
  <c r="E34" i="4"/>
  <c r="E30" i="4"/>
  <c r="E33" i="4"/>
  <c r="E32" i="4"/>
  <c r="E36" i="4"/>
  <c r="E28" i="4"/>
  <c r="E31" i="4"/>
  <c r="E27" i="4"/>
  <c r="E29" i="4"/>
  <c r="G15" i="2"/>
  <c r="F15" i="2"/>
  <c r="G14" i="2"/>
  <c r="F14" i="2"/>
  <c r="G13" i="2"/>
  <c r="F13" i="2"/>
  <c r="G12" i="2"/>
  <c r="F12" i="2"/>
  <c r="G11" i="2"/>
  <c r="F11" i="2"/>
  <c r="G10" i="2"/>
  <c r="F10" i="2"/>
  <c r="G9" i="2"/>
  <c r="F9" i="2"/>
  <c r="G8" i="2"/>
  <c r="F8" i="2"/>
  <c r="G7" i="2"/>
  <c r="F7" i="2"/>
  <c r="G6" i="2"/>
  <c r="F6" i="2"/>
  <c r="G5" i="2"/>
  <c r="F5" i="2"/>
  <c r="H9" i="2" l="1"/>
  <c r="H13" i="2"/>
  <c r="H15" i="2"/>
  <c r="H10" i="2"/>
  <c r="H12" i="2"/>
  <c r="H6" i="2"/>
  <c r="H5" i="2"/>
  <c r="H7" i="2"/>
  <c r="H14" i="2"/>
  <c r="H11" i="2"/>
  <c r="H8" i="2"/>
</calcChain>
</file>

<file path=xl/comments1.xml><?xml version="1.0" encoding="utf-8"?>
<comments xmlns="http://schemas.openxmlformats.org/spreadsheetml/2006/main">
  <authors>
    <author>김유진</author>
  </authors>
  <commentList>
    <comment ref="H10" authorId="0">
      <text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분기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효자품목</t>
        </r>
      </text>
    </comment>
  </commentList>
</comments>
</file>

<file path=xl/sharedStrings.xml><?xml version="1.0" encoding="utf-8"?>
<sst xmlns="http://schemas.openxmlformats.org/spreadsheetml/2006/main" count="422" uniqueCount="353">
  <si>
    <t xml:space="preserve">[표1] </t>
    <phoneticPr fontId="5" type="noConversion"/>
  </si>
  <si>
    <t xml:space="preserve">[표2] </t>
    <phoneticPr fontId="5" type="noConversion"/>
  </si>
  <si>
    <t xml:space="preserve">[표3] </t>
    <phoneticPr fontId="5" type="noConversion"/>
  </si>
  <si>
    <t xml:space="preserve">[표4] </t>
    <phoneticPr fontId="5" type="noConversion"/>
  </si>
  <si>
    <t xml:space="preserve">[표5] </t>
    <phoneticPr fontId="5" type="noConversion"/>
  </si>
  <si>
    <t>성명</t>
  </si>
  <si>
    <t>상공나라 비디오 대여 현황</t>
    <phoneticPr fontId="1" type="noConversion"/>
  </si>
  <si>
    <t>제품코드</t>
    <phoneticPr fontId="5" type="noConversion"/>
  </si>
  <si>
    <t>영화 제목</t>
    <phoneticPr fontId="5" type="noConversion"/>
  </si>
  <si>
    <t>대여일자</t>
    <phoneticPr fontId="5" type="noConversion"/>
  </si>
  <si>
    <t>대여자</t>
    <phoneticPr fontId="5" type="noConversion"/>
  </si>
  <si>
    <t>전화번호</t>
    <phoneticPr fontId="5" type="noConversion"/>
  </si>
  <si>
    <t>02)6254-6578</t>
    <phoneticPr fontId="5" type="noConversion"/>
  </si>
  <si>
    <t>02)8791-5757</t>
    <phoneticPr fontId="1" type="noConversion"/>
  </si>
  <si>
    <t>02)6505-1596</t>
    <phoneticPr fontId="1" type="noConversion"/>
  </si>
  <si>
    <t>02)3875-1743</t>
    <phoneticPr fontId="1" type="noConversion"/>
  </si>
  <si>
    <t>02)4758-3687</t>
    <phoneticPr fontId="1" type="noConversion"/>
  </si>
  <si>
    <t>02)5412-1816</t>
    <phoneticPr fontId="1" type="noConversion"/>
  </si>
  <si>
    <t>02)4527-2535</t>
    <phoneticPr fontId="1" type="noConversion"/>
  </si>
  <si>
    <t>분류</t>
    <phoneticPr fontId="1" type="noConversion"/>
  </si>
  <si>
    <t>AK357</t>
    <phoneticPr fontId="5" type="noConversion"/>
  </si>
  <si>
    <t>CK358</t>
    <phoneticPr fontId="5" type="noConversion"/>
  </si>
  <si>
    <t>MK121</t>
    <phoneticPr fontId="5" type="noConversion"/>
  </si>
  <si>
    <t>WA465</t>
    <phoneticPr fontId="5" type="noConversion"/>
  </si>
  <si>
    <t>ES820</t>
    <phoneticPr fontId="5" type="noConversion"/>
  </si>
  <si>
    <t>HK450</t>
    <phoneticPr fontId="5" type="noConversion"/>
  </si>
  <si>
    <t>YS823</t>
    <phoneticPr fontId="5" type="noConversion"/>
  </si>
  <si>
    <t>한기운</t>
    <phoneticPr fontId="5" type="noConversion"/>
  </si>
  <si>
    <t>박성율</t>
    <phoneticPr fontId="5" type="noConversion"/>
  </si>
  <si>
    <t>신영해</t>
    <phoneticPr fontId="5" type="noConversion"/>
  </si>
  <si>
    <t>강순심</t>
    <phoneticPr fontId="5" type="noConversion"/>
  </si>
  <si>
    <t>김자숙</t>
    <phoneticPr fontId="5" type="noConversion"/>
  </si>
  <si>
    <t>황정숙</t>
    <phoneticPr fontId="5" type="noConversion"/>
  </si>
  <si>
    <t>이시대</t>
    <phoneticPr fontId="5" type="noConversion"/>
  </si>
  <si>
    <t>괴물</t>
    <phoneticPr fontId="5" type="noConversion"/>
  </si>
  <si>
    <t>캐리비안의 해적</t>
    <phoneticPr fontId="5" type="noConversion"/>
  </si>
  <si>
    <t>장화신은 고양이</t>
    <phoneticPr fontId="1" type="noConversion"/>
  </si>
  <si>
    <t>미션 임파서블</t>
    <phoneticPr fontId="1" type="noConversion"/>
  </si>
  <si>
    <t>다크 나이트</t>
    <phoneticPr fontId="1" type="noConversion"/>
  </si>
  <si>
    <t>완득이</t>
    <phoneticPr fontId="1" type="noConversion"/>
  </si>
  <si>
    <t>써니</t>
    <phoneticPr fontId="1" type="noConversion"/>
  </si>
  <si>
    <t>한국/액션</t>
    <phoneticPr fontId="1" type="noConversion"/>
  </si>
  <si>
    <t>외화/SF액션</t>
    <phoneticPr fontId="1" type="noConversion"/>
  </si>
  <si>
    <t>외화/애니메이션</t>
    <phoneticPr fontId="1" type="noConversion"/>
  </si>
  <si>
    <t>외화/액션</t>
    <phoneticPr fontId="1" type="noConversion"/>
  </si>
  <si>
    <t>한국/드라마</t>
    <phoneticPr fontId="1" type="noConversion"/>
  </si>
  <si>
    <t>한국/코미디</t>
    <phoneticPr fontId="1" type="noConversion"/>
  </si>
  <si>
    <t>2분기 유아 완구 판매 현황</t>
    <phoneticPr fontId="5" type="noConversion"/>
  </si>
  <si>
    <t>완구명</t>
    <phoneticPr fontId="5" type="noConversion"/>
  </si>
  <si>
    <t>판매가</t>
    <phoneticPr fontId="5" type="noConversion"/>
  </si>
  <si>
    <t>판매량</t>
    <phoneticPr fontId="5" type="noConversion"/>
  </si>
  <si>
    <t>세금</t>
    <phoneticPr fontId="5" type="noConversion"/>
  </si>
  <si>
    <t>부대비용</t>
    <phoneticPr fontId="5" type="noConversion"/>
  </si>
  <si>
    <t>총계</t>
    <phoneticPr fontId="5" type="noConversion"/>
  </si>
  <si>
    <t>4월</t>
    <phoneticPr fontId="5" type="noConversion"/>
  </si>
  <si>
    <t>5월</t>
    <phoneticPr fontId="5" type="noConversion"/>
  </si>
  <si>
    <t>6월</t>
    <phoneticPr fontId="5" type="noConversion"/>
  </si>
  <si>
    <t>미니자동차</t>
    <phoneticPr fontId="5" type="noConversion"/>
  </si>
  <si>
    <t>아기체육관</t>
    <phoneticPr fontId="5" type="noConversion"/>
  </si>
  <si>
    <t>악기세트</t>
    <phoneticPr fontId="5" type="noConversion"/>
  </si>
  <si>
    <t>쇼핑카트</t>
    <phoneticPr fontId="5" type="noConversion"/>
  </si>
  <si>
    <t>병원놀이</t>
    <phoneticPr fontId="5" type="noConversion"/>
  </si>
  <si>
    <t>미끄럼틀</t>
    <phoneticPr fontId="5" type="noConversion"/>
  </si>
  <si>
    <t>기차놀이</t>
    <phoneticPr fontId="5" type="noConversion"/>
  </si>
  <si>
    <t>종합블록</t>
    <phoneticPr fontId="5" type="noConversion"/>
  </si>
  <si>
    <t>낚시놀이</t>
    <phoneticPr fontId="5" type="noConversion"/>
  </si>
  <si>
    <t>미니피아노</t>
    <phoneticPr fontId="5" type="noConversion"/>
  </si>
  <si>
    <t>소꿉놀이</t>
    <phoneticPr fontId="5" type="noConversion"/>
  </si>
  <si>
    <t>총점</t>
  </si>
  <si>
    <t>평균</t>
  </si>
  <si>
    <t>정보통신학과 시험 성적 현황</t>
    <phoneticPr fontId="1" type="noConversion"/>
  </si>
  <si>
    <t>실용영어</t>
    <phoneticPr fontId="1" type="noConversion"/>
  </si>
  <si>
    <t>정보처리개론</t>
    <phoneticPr fontId="1" type="noConversion"/>
  </si>
  <si>
    <t>인터넷통신</t>
    <phoneticPr fontId="1" type="noConversion"/>
  </si>
  <si>
    <t>프로그래밍</t>
    <phoneticPr fontId="1" type="noConversion"/>
  </si>
  <si>
    <t>김선욱</t>
    <phoneticPr fontId="1" type="noConversion"/>
  </si>
  <si>
    <t>임상호</t>
    <phoneticPr fontId="1" type="noConversion"/>
  </si>
  <si>
    <t>최진경</t>
    <phoneticPr fontId="1" type="noConversion"/>
  </si>
  <si>
    <t>황미주</t>
    <phoneticPr fontId="1" type="noConversion"/>
  </si>
  <si>
    <t>김가경</t>
    <phoneticPr fontId="1" type="noConversion"/>
  </si>
  <si>
    <t>이원영</t>
    <phoneticPr fontId="1" type="noConversion"/>
  </si>
  <si>
    <t>최성철</t>
    <phoneticPr fontId="1" type="noConversion"/>
  </si>
  <si>
    <t>윤성완</t>
    <phoneticPr fontId="1" type="noConversion"/>
  </si>
  <si>
    <t>김은예</t>
    <phoneticPr fontId="1" type="noConversion"/>
  </si>
  <si>
    <t>성명</t>
    <phoneticPr fontId="1" type="noConversion"/>
  </si>
  <si>
    <t>성별</t>
    <phoneticPr fontId="1" type="noConversion"/>
  </si>
  <si>
    <t>회원 관리 현황</t>
    <phoneticPr fontId="1" type="noConversion"/>
  </si>
  <si>
    <t>회원코드</t>
    <phoneticPr fontId="1" type="noConversion"/>
  </si>
  <si>
    <t>주민등록번호</t>
    <phoneticPr fontId="5" type="noConversion"/>
  </si>
  <si>
    <t>나이</t>
    <phoneticPr fontId="1" type="noConversion"/>
  </si>
  <si>
    <t>MK81</t>
    <phoneticPr fontId="1" type="noConversion"/>
  </si>
  <si>
    <t>ES11</t>
    <phoneticPr fontId="1" type="noConversion"/>
  </si>
  <si>
    <t>AR49</t>
    <phoneticPr fontId="1" type="noConversion"/>
  </si>
  <si>
    <t>SJ47</t>
    <phoneticPr fontId="1" type="noConversion"/>
  </si>
  <si>
    <t>JI80</t>
    <phoneticPr fontId="1" type="noConversion"/>
  </si>
  <si>
    <t>YS09</t>
    <phoneticPr fontId="1" type="noConversion"/>
  </si>
  <si>
    <t>NG02</t>
    <phoneticPr fontId="1" type="noConversion"/>
  </si>
  <si>
    <t>CE53</t>
    <phoneticPr fontId="1" type="noConversion"/>
  </si>
  <si>
    <t>민진윤</t>
    <phoneticPr fontId="1" type="noConversion"/>
  </si>
  <si>
    <t>김해소</t>
    <phoneticPr fontId="1" type="noConversion"/>
  </si>
  <si>
    <t>유성심</t>
    <phoneticPr fontId="1" type="noConversion"/>
  </si>
  <si>
    <t>이문혁</t>
    <phoneticPr fontId="1" type="noConversion"/>
  </si>
  <si>
    <t>하태선</t>
    <phoneticPr fontId="1" type="noConversion"/>
  </si>
  <si>
    <t>강심장</t>
    <phoneticPr fontId="1" type="noConversion"/>
  </si>
  <si>
    <t>최소한</t>
    <phoneticPr fontId="1" type="noConversion"/>
  </si>
  <si>
    <t>이운명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</si>
  <si>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</si>
  <si>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</si>
  <si>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</si>
  <si>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800621-1238899</t>
    <phoneticPr fontId="1" type="noConversion"/>
  </si>
  <si>
    <t>820101-2352294</t>
    <phoneticPr fontId="1" type="noConversion"/>
  </si>
  <si>
    <t>910302-2478591</t>
    <phoneticPr fontId="1" type="noConversion"/>
  </si>
  <si>
    <t>880325-1478528</t>
    <phoneticPr fontId="1" type="noConversion"/>
  </si>
  <si>
    <t>850823-1225269</t>
    <phoneticPr fontId="1" type="noConversion"/>
  </si>
  <si>
    <t>811230-2458746</t>
    <phoneticPr fontId="1" type="noConversion"/>
  </si>
  <si>
    <t>840804-2869874</t>
    <phoneticPr fontId="1" type="noConversion"/>
  </si>
  <si>
    <t>840528-1384528</t>
    <phoneticPr fontId="1" type="noConversion"/>
  </si>
  <si>
    <t>성명</t>
    <phoneticPr fontId="1" type="noConversion"/>
  </si>
  <si>
    <t>부서명</t>
    <phoneticPr fontId="1" type="noConversion"/>
  </si>
  <si>
    <t>직급</t>
    <phoneticPr fontId="1" type="noConversion"/>
  </si>
  <si>
    <t>성과</t>
    <phoneticPr fontId="1" type="noConversion"/>
  </si>
  <si>
    <t>근무평가</t>
    <phoneticPr fontId="1" type="noConversion"/>
  </si>
  <si>
    <t>교육평가</t>
    <phoneticPr fontId="1" type="noConversion"/>
  </si>
  <si>
    <t>신가람</t>
    <phoneticPr fontId="1" type="noConversion"/>
  </si>
  <si>
    <t>길가온</t>
    <phoneticPr fontId="1" type="noConversion"/>
  </si>
  <si>
    <t>김리아</t>
    <phoneticPr fontId="1" type="noConversion"/>
  </si>
  <si>
    <t>이단비</t>
    <phoneticPr fontId="1" type="noConversion"/>
  </si>
  <si>
    <t>한벼리</t>
    <phoneticPr fontId="1" type="noConversion"/>
  </si>
  <si>
    <t>유미르</t>
    <phoneticPr fontId="1" type="noConversion"/>
  </si>
  <si>
    <t>이슬비</t>
    <phoneticPr fontId="1" type="noConversion"/>
  </si>
  <si>
    <t>강신성</t>
    <phoneticPr fontId="1" type="noConversion"/>
  </si>
  <si>
    <t>영업부</t>
    <phoneticPr fontId="1" type="noConversion"/>
  </si>
  <si>
    <t>기획부</t>
    <phoneticPr fontId="1" type="noConversion"/>
  </si>
  <si>
    <t>경리부</t>
    <phoneticPr fontId="1" type="noConversion"/>
  </si>
  <si>
    <t>기획부</t>
    <phoneticPr fontId="1" type="noConversion"/>
  </si>
  <si>
    <t>사원</t>
    <phoneticPr fontId="1" type="noConversion"/>
  </si>
  <si>
    <t>과장</t>
    <phoneticPr fontId="1" type="noConversion"/>
  </si>
  <si>
    <t>대리</t>
    <phoneticPr fontId="1" type="noConversion"/>
  </si>
  <si>
    <t>성별</t>
    <phoneticPr fontId="1" type="noConversion"/>
  </si>
  <si>
    <t>나이</t>
    <phoneticPr fontId="1" type="noConversion"/>
  </si>
  <si>
    <t>등급</t>
    <phoneticPr fontId="1" type="noConversion"/>
  </si>
  <si>
    <t>일반</t>
    <phoneticPr fontId="1" type="noConversion"/>
  </si>
  <si>
    <t>VIP</t>
    <phoneticPr fontId="1" type="noConversion"/>
  </si>
  <si>
    <t>고객코드</t>
    <phoneticPr fontId="1" type="noConversion"/>
  </si>
  <si>
    <t>승진 평가 현황</t>
    <phoneticPr fontId="1" type="noConversion"/>
  </si>
  <si>
    <t>K1001</t>
    <phoneticPr fontId="1" type="noConversion"/>
  </si>
  <si>
    <t>K1125</t>
    <phoneticPr fontId="1" type="noConversion"/>
  </si>
  <si>
    <t>K3948</t>
    <phoneticPr fontId="1" type="noConversion"/>
  </si>
  <si>
    <t>K2840</t>
    <phoneticPr fontId="1" type="noConversion"/>
  </si>
  <si>
    <t>K1753</t>
    <phoneticPr fontId="1" type="noConversion"/>
  </si>
  <si>
    <t>K2385</t>
    <phoneticPr fontId="1" type="noConversion"/>
  </si>
  <si>
    <t>K9375</t>
    <phoneticPr fontId="1" type="noConversion"/>
  </si>
  <si>
    <t>K8923</t>
    <phoneticPr fontId="1" type="noConversion"/>
  </si>
  <si>
    <t>남</t>
    <phoneticPr fontId="1" type="noConversion"/>
  </si>
  <si>
    <t>여</t>
    <phoneticPr fontId="1" type="noConversion"/>
  </si>
  <si>
    <t>여</t>
    <phoneticPr fontId="1" type="noConversion"/>
  </si>
  <si>
    <t>적립포인트</t>
    <phoneticPr fontId="1" type="noConversion"/>
  </si>
  <si>
    <t>적립포인트가 600 이상인 VIP 고객</t>
    <phoneticPr fontId="1" type="noConversion"/>
  </si>
  <si>
    <t>고객 현황</t>
    <phoneticPr fontId="1" type="noConversion"/>
  </si>
  <si>
    <t>등급</t>
    <phoneticPr fontId="1" type="noConversion"/>
  </si>
  <si>
    <t>[등급표]</t>
    <phoneticPr fontId="1" type="noConversion"/>
  </si>
  <si>
    <t>총점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</si>
  <si>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</si>
  <si>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</si>
  <si>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</si>
  <si>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</si>
  <si>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E</t>
    <phoneticPr fontId="1" type="noConversion"/>
  </si>
  <si>
    <t>내신등급</t>
    <phoneticPr fontId="1" type="noConversion"/>
  </si>
  <si>
    <t>학교명</t>
    <phoneticPr fontId="1" type="noConversion"/>
  </si>
  <si>
    <t>자격증</t>
    <phoneticPr fontId="1" type="noConversion"/>
  </si>
  <si>
    <t>유</t>
    <phoneticPr fontId="1" type="noConversion"/>
  </si>
  <si>
    <t>무</t>
    <phoneticPr fontId="1" type="noConversion"/>
  </si>
  <si>
    <t>유</t>
    <phoneticPr fontId="1" type="noConversion"/>
  </si>
  <si>
    <t>무</t>
    <phoneticPr fontId="1" type="noConversion"/>
  </si>
  <si>
    <t>입학 지원자 현황</t>
    <phoneticPr fontId="1" type="noConversion"/>
  </si>
  <si>
    <t>결석일수</t>
    <phoneticPr fontId="1" type="noConversion"/>
  </si>
  <si>
    <t>대한고</t>
    <phoneticPr fontId="1" type="noConversion"/>
  </si>
  <si>
    <t>망원고</t>
    <phoneticPr fontId="1" type="noConversion"/>
  </si>
  <si>
    <t>명유고</t>
    <phoneticPr fontId="1" type="noConversion"/>
  </si>
  <si>
    <t>군자고</t>
    <phoneticPr fontId="1" type="noConversion"/>
  </si>
  <si>
    <t>강서고</t>
    <phoneticPr fontId="1" type="noConversion"/>
  </si>
  <si>
    <t>영생고</t>
    <phoneticPr fontId="1" type="noConversion"/>
  </si>
  <si>
    <t>수영고</t>
    <phoneticPr fontId="1" type="noConversion"/>
  </si>
  <si>
    <t>명천고</t>
    <phoneticPr fontId="1" type="noConversion"/>
  </si>
  <si>
    <t>서유민</t>
    <phoneticPr fontId="1" type="noConversion"/>
  </si>
  <si>
    <t>엄진아</t>
    <phoneticPr fontId="1" type="noConversion"/>
  </si>
  <si>
    <t>표현진</t>
    <phoneticPr fontId="1" type="noConversion"/>
  </si>
  <si>
    <t>전수식</t>
    <phoneticPr fontId="1" type="noConversion"/>
  </si>
  <si>
    <t>김정린</t>
    <phoneticPr fontId="1" type="noConversion"/>
  </si>
  <si>
    <t>강남원</t>
    <phoneticPr fontId="1" type="noConversion"/>
  </si>
  <si>
    <t>이진국</t>
    <phoneticPr fontId="1" type="noConversion"/>
  </si>
  <si>
    <t>안현정</t>
    <phoneticPr fontId="1" type="noConversion"/>
  </si>
  <si>
    <t>내신등급</t>
    <phoneticPr fontId="1" type="noConversion"/>
  </si>
  <si>
    <t>경기 결과</t>
    <phoneticPr fontId="1" type="noConversion"/>
  </si>
  <si>
    <t>팀명</t>
    <phoneticPr fontId="1" type="noConversion"/>
  </si>
  <si>
    <t>1차대회</t>
    <phoneticPr fontId="1" type="noConversion"/>
  </si>
  <si>
    <t>2차대회</t>
    <phoneticPr fontId="1" type="noConversion"/>
  </si>
  <si>
    <t>승진여부</t>
    <phoneticPr fontId="1" type="noConversion"/>
  </si>
  <si>
    <t>결과</t>
    <phoneticPr fontId="1" type="noConversion"/>
  </si>
  <si>
    <t>불사조</t>
    <phoneticPr fontId="1" type="noConversion"/>
  </si>
  <si>
    <t>라이징</t>
    <phoneticPr fontId="1" type="noConversion"/>
  </si>
  <si>
    <t>블랙이글</t>
    <phoneticPr fontId="1" type="noConversion"/>
  </si>
  <si>
    <t>자이언츠</t>
    <phoneticPr fontId="1" type="noConversion"/>
  </si>
  <si>
    <t>블루파인</t>
    <phoneticPr fontId="1" type="noConversion"/>
  </si>
  <si>
    <t>신기루</t>
    <phoneticPr fontId="1" type="noConversion"/>
  </si>
  <si>
    <t>천하무적</t>
    <phoneticPr fontId="1" type="noConversion"/>
  </si>
  <si>
    <t>슛타임</t>
    <phoneticPr fontId="1" type="noConversion"/>
  </si>
  <si>
    <t>천방지축</t>
    <phoneticPr fontId="1" type="noConversion"/>
  </si>
  <si>
    <t>미스터리</t>
    <phoneticPr fontId="1" type="noConversion"/>
  </si>
  <si>
    <t>6월 전자제품 판매현황</t>
    <phoneticPr fontId="5" type="noConversion"/>
  </si>
  <si>
    <t>제품명</t>
    <phoneticPr fontId="5" type="noConversion"/>
  </si>
  <si>
    <t>지역</t>
    <phoneticPr fontId="5" type="noConversion"/>
  </si>
  <si>
    <t>담당자</t>
    <phoneticPr fontId="1" type="noConversion"/>
  </si>
  <si>
    <t>판매단가</t>
    <phoneticPr fontId="5" type="noConversion"/>
  </si>
  <si>
    <t>판매량</t>
    <phoneticPr fontId="5" type="noConversion"/>
  </si>
  <si>
    <t>매출액</t>
    <phoneticPr fontId="5" type="noConversion"/>
  </si>
  <si>
    <t>프린터</t>
    <phoneticPr fontId="1" type="noConversion"/>
  </si>
  <si>
    <t>광주</t>
    <phoneticPr fontId="1" type="noConversion"/>
  </si>
  <si>
    <t>강정동</t>
    <phoneticPr fontId="1" type="noConversion"/>
  </si>
  <si>
    <t>스캐너</t>
    <phoneticPr fontId="1" type="noConversion"/>
  </si>
  <si>
    <t>경기</t>
    <phoneticPr fontId="1" type="noConversion"/>
  </si>
  <si>
    <t>김국영</t>
    <phoneticPr fontId="1" type="noConversion"/>
  </si>
  <si>
    <t>서울</t>
    <phoneticPr fontId="1" type="noConversion"/>
  </si>
  <si>
    <t>김시운</t>
    <phoneticPr fontId="1" type="noConversion"/>
  </si>
  <si>
    <t>노트북</t>
    <phoneticPr fontId="1" type="noConversion"/>
  </si>
  <si>
    <t>남세연</t>
    <phoneticPr fontId="1" type="noConversion"/>
  </si>
  <si>
    <t>부산</t>
    <phoneticPr fontId="1" type="noConversion"/>
  </si>
  <si>
    <t>문지섭</t>
    <phoneticPr fontId="1" type="noConversion"/>
  </si>
  <si>
    <t>강원</t>
    <phoneticPr fontId="1" type="noConversion"/>
  </si>
  <si>
    <t>박세균</t>
    <phoneticPr fontId="1" type="noConversion"/>
  </si>
  <si>
    <t>송미율</t>
    <phoneticPr fontId="1" type="noConversion"/>
  </si>
  <si>
    <t>신수라</t>
    <phoneticPr fontId="1" type="noConversion"/>
  </si>
  <si>
    <t>유지원</t>
    <phoneticPr fontId="1" type="noConversion"/>
  </si>
  <si>
    <t>윤서민</t>
    <phoneticPr fontId="1" type="noConversion"/>
  </si>
  <si>
    <t>이민우</t>
    <phoneticPr fontId="1" type="noConversion"/>
  </si>
  <si>
    <t>이설화</t>
    <phoneticPr fontId="1" type="noConversion"/>
  </si>
  <si>
    <t>조강민</t>
    <phoneticPr fontId="1" type="noConversion"/>
  </si>
  <si>
    <t>한기석</t>
    <phoneticPr fontId="1" type="noConversion"/>
  </si>
  <si>
    <t>허남용</t>
    <phoneticPr fontId="1" type="noConversion"/>
  </si>
  <si>
    <t>이익률</t>
    <phoneticPr fontId="5" type="noConversion"/>
  </si>
  <si>
    <t>입고량</t>
    <phoneticPr fontId="1" type="noConversion"/>
  </si>
  <si>
    <t>입고일</t>
    <phoneticPr fontId="1" type="noConversion"/>
  </si>
  <si>
    <t>이익률</t>
  </si>
  <si>
    <t>이익률증가</t>
  </si>
  <si>
    <t>만든 사람 시나공 날짜 2012-08-09</t>
  </si>
  <si>
    <t>이익률감소</t>
  </si>
  <si>
    <t>시나리오 요약</t>
  </si>
  <si>
    <t>변경 셀:</t>
  </si>
  <si>
    <t>현재 값:</t>
  </si>
  <si>
    <t>결과 셀:</t>
  </si>
  <si>
    <t>참고: 현재 값 열은 시나리오 요약 보고서가 작성될 때의</t>
  </si>
  <si>
    <t>변경 셀 값을 나타냅니다. 각 시나리오의 변경 셀들은</t>
  </si>
  <si>
    <t>회색으로 표시됩니다.</t>
  </si>
  <si>
    <t>순이익</t>
    <phoneticPr fontId="1" type="noConversion"/>
  </si>
  <si>
    <t>합계</t>
    <phoneticPr fontId="5" type="noConversion"/>
  </si>
  <si>
    <t>순이익합계</t>
  </si>
  <si>
    <t>과목별 점수 현황</t>
    <phoneticPr fontId="1" type="noConversion"/>
  </si>
  <si>
    <t>성명</t>
    <phoneticPr fontId="1" type="noConversion"/>
  </si>
  <si>
    <t>반</t>
    <phoneticPr fontId="1" type="noConversion"/>
  </si>
  <si>
    <t>국어</t>
    <phoneticPr fontId="1" type="noConversion"/>
  </si>
  <si>
    <t>영어</t>
    <phoneticPr fontId="1" type="noConversion"/>
  </si>
  <si>
    <t>수학</t>
    <phoneticPr fontId="1" type="noConversion"/>
  </si>
  <si>
    <t>사회</t>
    <phoneticPr fontId="1" type="noConversion"/>
  </si>
  <si>
    <t>과학</t>
    <phoneticPr fontId="1" type="noConversion"/>
  </si>
  <si>
    <t>합계</t>
    <phoneticPr fontId="1" type="noConversion"/>
  </si>
  <si>
    <t>평균</t>
    <phoneticPr fontId="1" type="noConversion"/>
  </si>
  <si>
    <t>김민애</t>
    <phoneticPr fontId="1" type="noConversion"/>
  </si>
  <si>
    <t>하지은</t>
    <phoneticPr fontId="1" type="noConversion"/>
  </si>
  <si>
    <t>허영민</t>
    <phoneticPr fontId="1" type="noConversion"/>
  </si>
  <si>
    <t>유승아</t>
    <phoneticPr fontId="1" type="noConversion"/>
  </si>
  <si>
    <t>박철수</t>
    <phoneticPr fontId="1" type="noConversion"/>
  </si>
  <si>
    <t>강민국</t>
    <phoneticPr fontId="1" type="noConversion"/>
  </si>
  <si>
    <t>김석훈</t>
    <phoneticPr fontId="1" type="noConversion"/>
  </si>
  <si>
    <t>이강혁</t>
    <phoneticPr fontId="1" type="noConversion"/>
  </si>
  <si>
    <t>선우선</t>
    <phoneticPr fontId="1" type="noConversion"/>
  </si>
  <si>
    <t>김유선</t>
    <phoneticPr fontId="1" type="noConversion"/>
  </si>
  <si>
    <t>이진표</t>
    <phoneticPr fontId="1" type="noConversion"/>
  </si>
  <si>
    <t>최성철</t>
    <phoneticPr fontId="1" type="noConversion"/>
  </si>
  <si>
    <t>윤은수</t>
    <phoneticPr fontId="1" type="noConversion"/>
  </si>
  <si>
    <t>한관수</t>
    <phoneticPr fontId="1" type="noConversion"/>
  </si>
  <si>
    <t>이용우</t>
    <phoneticPr fontId="1" type="noConversion"/>
  </si>
  <si>
    <t>장진철</t>
    <phoneticPr fontId="1" type="noConversion"/>
  </si>
  <si>
    <t>1 최대값</t>
  </si>
  <si>
    <t>2 최대값</t>
  </si>
  <si>
    <t>3 최대값</t>
  </si>
  <si>
    <t>4 최대값</t>
  </si>
  <si>
    <t>전체 최대값</t>
  </si>
  <si>
    <t>1 최소값</t>
  </si>
  <si>
    <t>2 최소값</t>
  </si>
  <si>
    <t>3 최소값</t>
  </si>
  <si>
    <t>4 최소값</t>
  </si>
  <si>
    <t>전체 최소값</t>
  </si>
  <si>
    <t>1팀</t>
    <phoneticPr fontId="1" type="noConversion"/>
  </si>
  <si>
    <t>2팀</t>
  </si>
  <si>
    <t>3팀</t>
  </si>
  <si>
    <t>4팀</t>
  </si>
  <si>
    <t>5팀</t>
  </si>
  <si>
    <t>6팀</t>
  </si>
  <si>
    <t>7팀</t>
  </si>
  <si>
    <t>8팀</t>
  </si>
  <si>
    <t>9팀</t>
  </si>
  <si>
    <t>물놀이용품 생산 현황</t>
    <phoneticPr fontId="1" type="noConversion"/>
  </si>
  <si>
    <t>수영복</t>
    <phoneticPr fontId="1" type="noConversion"/>
  </si>
  <si>
    <t>수영모</t>
    <phoneticPr fontId="1" type="noConversion"/>
  </si>
  <si>
    <t>1인용보트</t>
    <phoneticPr fontId="1" type="noConversion"/>
  </si>
  <si>
    <t>2인용보트</t>
    <phoneticPr fontId="1" type="noConversion"/>
  </si>
  <si>
    <t>튜브</t>
    <phoneticPr fontId="1" type="noConversion"/>
  </si>
  <si>
    <t>방수팩</t>
    <phoneticPr fontId="1" type="noConversion"/>
  </si>
  <si>
    <t>물안경</t>
    <phoneticPr fontId="1" type="noConversion"/>
  </si>
  <si>
    <t>물총</t>
    <phoneticPr fontId="1" type="noConversion"/>
  </si>
  <si>
    <t>구명조끼</t>
    <phoneticPr fontId="1" type="noConversion"/>
  </si>
  <si>
    <t>안심해</t>
    <phoneticPr fontId="1" type="noConversion"/>
  </si>
  <si>
    <t>권노하</t>
    <phoneticPr fontId="1" type="noConversion"/>
  </si>
  <si>
    <t>정수심</t>
    <phoneticPr fontId="1" type="noConversion"/>
  </si>
  <si>
    <t>곽하늘</t>
    <phoneticPr fontId="1" type="noConversion"/>
  </si>
  <si>
    <t>차안정</t>
    <phoneticPr fontId="1" type="noConversion"/>
  </si>
  <si>
    <t>임근성</t>
    <phoneticPr fontId="1" type="noConversion"/>
  </si>
  <si>
    <t>조은일</t>
    <phoneticPr fontId="1" type="noConversion"/>
  </si>
  <si>
    <t>배오민</t>
    <phoneticPr fontId="1" type="noConversion"/>
  </si>
  <si>
    <t>문종모</t>
    <phoneticPr fontId="1" type="noConversion"/>
  </si>
  <si>
    <t>평균</t>
    <phoneticPr fontId="1" type="noConversion"/>
  </si>
  <si>
    <t>사원별 임금 현황</t>
    <phoneticPr fontId="1" type="noConversion"/>
  </si>
  <si>
    <t>성명</t>
    <phoneticPr fontId="1" type="noConversion"/>
  </si>
  <si>
    <t>부서명</t>
    <phoneticPr fontId="1" type="noConversion"/>
  </si>
  <si>
    <t>직위</t>
    <phoneticPr fontId="1" type="noConversion"/>
  </si>
  <si>
    <t>기본급</t>
    <phoneticPr fontId="1" type="noConversion"/>
  </si>
  <si>
    <t>수당</t>
    <phoneticPr fontId="1" type="noConversion"/>
  </si>
  <si>
    <t>상여금</t>
    <phoneticPr fontId="1" type="noConversion"/>
  </si>
  <si>
    <t>세금</t>
    <phoneticPr fontId="1" type="noConversion"/>
  </si>
  <si>
    <t>실수령액</t>
    <phoneticPr fontId="1" type="noConversion"/>
  </si>
  <si>
    <t>차정만</t>
    <phoneticPr fontId="1" type="noConversion"/>
  </si>
  <si>
    <t>영업부</t>
    <phoneticPr fontId="1" type="noConversion"/>
  </si>
  <si>
    <t>과장</t>
    <phoneticPr fontId="1" type="noConversion"/>
  </si>
  <si>
    <t>박성훈</t>
    <phoneticPr fontId="1" type="noConversion"/>
  </si>
  <si>
    <t>경리부</t>
    <phoneticPr fontId="1" type="noConversion"/>
  </si>
  <si>
    <t>대리</t>
    <phoneticPr fontId="1" type="noConversion"/>
  </si>
  <si>
    <t>이철식</t>
    <phoneticPr fontId="1" type="noConversion"/>
  </si>
  <si>
    <t>생산부</t>
    <phoneticPr fontId="1" type="noConversion"/>
  </si>
  <si>
    <t>사원</t>
    <phoneticPr fontId="1" type="noConversion"/>
  </si>
  <si>
    <t>박현제</t>
    <phoneticPr fontId="1" type="noConversion"/>
  </si>
  <si>
    <t>오승석</t>
    <phoneticPr fontId="1" type="noConversion"/>
  </si>
  <si>
    <t>김민철</t>
    <phoneticPr fontId="1" type="noConversion"/>
  </si>
  <si>
    <t>신용성</t>
    <phoneticPr fontId="1" type="noConversion"/>
  </si>
  <si>
    <t>서은미</t>
    <phoneticPr fontId="1" type="noConversion"/>
  </si>
  <si>
    <t>한동일</t>
    <phoneticPr fontId="1" type="noConversion"/>
  </si>
  <si>
    <t>홍승호</t>
    <phoneticPr fontId="1" type="noConversion"/>
  </si>
  <si>
    <t>용품명</t>
    <phoneticPr fontId="1" type="noConversion"/>
  </si>
  <si>
    <t>생산팀</t>
    <phoneticPr fontId="1" type="noConversion"/>
  </si>
  <si>
    <t>팀장명</t>
    <phoneticPr fontId="1" type="noConversion"/>
  </si>
  <si>
    <t>목표량</t>
    <phoneticPr fontId="1" type="noConversion"/>
  </si>
  <si>
    <t>생산량</t>
    <phoneticPr fontId="1" type="noConversion"/>
  </si>
  <si>
    <t>불량품</t>
    <phoneticPr fontId="1" type="noConversion"/>
  </si>
  <si>
    <t>출고량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</si>
</sst>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8" formatCode="mm&quot;월&quot;\ dd&quot;일&quot;"/>
    <numFmt numFmtId="179" formatCode="_-* #,##0.00_-;\-* #,##0.00_-;_-* &quot;-&quot;_-;_-@_-"/>
    <numFmt numFmtId="180" formatCode="#,###&quot;개&quot;"/>
  </numFmts>
  <fonts count="2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rgb="FF0070C0"/>
      <name val="돋움체"/>
      <family val="3"/>
      <charset val="129"/>
    </font>
    <font>
      <b/>
      <u val="double"/>
      <sz val="17"/>
      <color theme="1"/>
      <name val="궁서체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indexed="9"/>
      <name val="맑은 고딕"/>
      <family val="2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1"/>
      <color indexed="8"/>
      <name val="맑은 고딕"/>
      <family val="2"/>
      <charset val="129"/>
      <scheme val="minor"/>
    </font>
    <font>
      <sz val="11"/>
      <color indexed="18"/>
      <name val="맑은 고딕"/>
      <family val="2"/>
      <charset val="129"/>
      <scheme val="minor"/>
    </font>
    <font>
      <sz val="11"/>
      <color indexed="1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11"/>
      <color rgb="FF0070C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0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22"/>
        <bgColor indexed="7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/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" fillId="0" borderId="0"/>
    <xf numFmtId="41" fontId="3" fillId="0" borderId="0" applyFont="0" applyFill="0" applyBorder="0" applyAlignment="0" applyProtection="0"/>
  </cellStyleXfs>
  <cellXfs count="69">
    <xf numFmtId="0" fontId="0" fillId="0" borderId="0" xfId="0">
      <alignment vertical="center"/>
    </xf>
    <xf numFmtId="42" fontId="0" fillId="0" borderId="1" xfId="1" applyFont="1" applyBorder="1">
      <alignment vertical="center"/>
    </xf>
    <xf numFmtId="0" fontId="4" fillId="0" borderId="0" xfId="2" applyFont="1" applyAlignment="1">
      <alignment horizontal="left" vertical="center"/>
    </xf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vertical="center"/>
    </xf>
    <xf numFmtId="0" fontId="7" fillId="0" borderId="0" xfId="2" applyFont="1" applyAlignment="1">
      <alignment horizontal="left" vertical="center"/>
    </xf>
    <xf numFmtId="0" fontId="8" fillId="0" borderId="0" xfId="0" applyFont="1" applyAlignment="1">
      <alignment vertical="center"/>
    </xf>
    <xf numFmtId="0" fontId="7" fillId="0" borderId="1" xfId="2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Border="1" applyAlignment="1">
      <alignment horizontal="center" vertical="center"/>
    </xf>
    <xf numFmtId="41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0" xfId="0" applyNumberFormat="1" applyAlignment="1"/>
    <xf numFmtId="0" fontId="0" fillId="0" borderId="0" xfId="4" applyNumberFormat="1" applyFont="1" applyAlignment="1"/>
    <xf numFmtId="14" fontId="0" fillId="0" borderId="0" xfId="0" applyNumberFormat="1">
      <alignment vertical="center"/>
    </xf>
    <xf numFmtId="0" fontId="10" fillId="2" borderId="1" xfId="0" applyFont="1" applyFill="1" applyBorder="1" applyAlignment="1">
      <alignment horizontal="center" vertical="center"/>
    </xf>
    <xf numFmtId="176" fontId="7" fillId="0" borderId="1" xfId="2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4" fillId="0" borderId="0" xfId="5" applyFont="1" applyAlignment="1">
      <alignment vertical="center"/>
    </xf>
    <xf numFmtId="41" fontId="15" fillId="0" borderId="1" xfId="6" applyFont="1" applyBorder="1" applyAlignment="1">
      <alignment vertical="center"/>
    </xf>
    <xf numFmtId="0" fontId="14" fillId="0" borderId="1" xfId="5" applyFont="1" applyBorder="1" applyAlignment="1">
      <alignment horizontal="center" vertical="center"/>
    </xf>
    <xf numFmtId="9" fontId="14" fillId="0" borderId="1" xfId="5" applyNumberFormat="1" applyFont="1" applyBorder="1" applyAlignment="1">
      <alignment horizontal="center" vertical="center"/>
    </xf>
    <xf numFmtId="41" fontId="14" fillId="0" borderId="1" xfId="3" applyFont="1" applyBorder="1" applyAlignment="1">
      <alignment vertical="center"/>
    </xf>
    <xf numFmtId="178" fontId="14" fillId="0" borderId="1" xfId="5" applyNumberFormat="1" applyFont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9" fontId="0" fillId="0" borderId="0" xfId="0" applyNumberFormat="1" applyFill="1" applyBorder="1" applyAlignment="1">
      <alignment vertical="center"/>
    </xf>
    <xf numFmtId="41" fontId="0" fillId="0" borderId="4" xfId="0" applyNumberFormat="1" applyFill="1" applyBorder="1" applyAlignment="1">
      <alignment vertical="center"/>
    </xf>
    <xf numFmtId="0" fontId="18" fillId="4" borderId="2" xfId="0" applyFont="1" applyFill="1" applyBorder="1" applyAlignment="1">
      <alignment horizontal="left" vertical="center"/>
    </xf>
    <xf numFmtId="0" fontId="17" fillId="4" borderId="3" xfId="0" applyFont="1" applyFill="1" applyBorder="1" applyAlignment="1">
      <alignment horizontal="left" vertical="center"/>
    </xf>
    <xf numFmtId="0" fontId="18" fillId="4" borderId="3" xfId="0" applyFont="1" applyFill="1" applyBorder="1" applyAlignment="1">
      <alignment horizontal="left" vertical="center"/>
    </xf>
    <xf numFmtId="0" fontId="0" fillId="0" borderId="5" xfId="0" applyFill="1" applyBorder="1" applyAlignment="1">
      <alignment vertical="center"/>
    </xf>
    <xf numFmtId="0" fontId="19" fillId="5" borderId="0" xfId="0" applyFont="1" applyFill="1" applyBorder="1" applyAlignment="1">
      <alignment horizontal="left" vertical="center"/>
    </xf>
    <xf numFmtId="0" fontId="20" fillId="5" borderId="5" xfId="0" applyFont="1" applyFill="1" applyBorder="1" applyAlignment="1">
      <alignment horizontal="left" vertical="center"/>
    </xf>
    <xf numFmtId="0" fontId="21" fillId="5" borderId="5" xfId="0" applyFont="1" applyFill="1" applyBorder="1" applyAlignment="1">
      <alignment horizontal="left" vertical="center"/>
    </xf>
    <xf numFmtId="0" fontId="19" fillId="5" borderId="4" xfId="0" applyFont="1" applyFill="1" applyBorder="1" applyAlignment="1">
      <alignment horizontal="left" vertical="center"/>
    </xf>
    <xf numFmtId="0" fontId="17" fillId="4" borderId="3" xfId="0" applyFont="1" applyFill="1" applyBorder="1" applyAlignment="1">
      <alignment horizontal="right" vertical="center"/>
    </xf>
    <xf numFmtId="0" fontId="17" fillId="4" borderId="2" xfId="0" applyFont="1" applyFill="1" applyBorder="1" applyAlignment="1">
      <alignment horizontal="right" vertical="center"/>
    </xf>
    <xf numFmtId="9" fontId="0" fillId="6" borderId="0" xfId="0" applyNumberFormat="1" applyFill="1" applyBorder="1" applyAlignment="1">
      <alignment vertical="center"/>
    </xf>
    <xf numFmtId="0" fontId="22" fillId="0" borderId="0" xfId="0" applyFont="1" applyFill="1" applyBorder="1" applyAlignment="1">
      <alignment vertical="top" wrapText="1"/>
    </xf>
    <xf numFmtId="0" fontId="14" fillId="0" borderId="1" xfId="5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3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0" xfId="3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4" fillId="2" borderId="1" xfId="0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center" vertical="center"/>
    </xf>
    <xf numFmtId="41" fontId="0" fillId="0" borderId="1" xfId="3" applyFont="1" applyBorder="1" applyAlignment="1">
      <alignment horizontal="center" vertical="center"/>
    </xf>
    <xf numFmtId="41" fontId="0" fillId="0" borderId="1" xfId="3" applyFont="1" applyBorder="1" applyAlignment="1">
      <alignment horizontal="right" vertical="center"/>
    </xf>
    <xf numFmtId="179" fontId="0" fillId="0" borderId="1" xfId="0" applyNumberFormat="1" applyBorder="1">
      <alignment vertical="center"/>
    </xf>
    <xf numFmtId="0" fontId="11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14" fillId="0" borderId="1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180" fontId="0" fillId="0" borderId="1" xfId="0" applyNumberFormat="1" applyBorder="1">
      <alignment vertical="center"/>
    </xf>
  </cellXfs>
  <cellStyles count="7">
    <cellStyle name="백분율" xfId="4" builtinId="5"/>
    <cellStyle name="쉼표 [0]" xfId="3" builtinId="6"/>
    <cellStyle name="쉼표 [0] 2" xfId="6"/>
    <cellStyle name="통화 [0]" xfId="1" builtinId="7"/>
    <cellStyle name="표준" xfId="0" builtinId="0"/>
    <cellStyle name="표준 2" xfId="5"/>
    <cellStyle name="표준_Sheet1" xfId="2"/>
  </cellStyles>
  <dxfs count="1">
    <dxf>
      <font>
        <b/>
        <i val="0"/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00">
                <a:solidFill>
                  <a:srgbClr val="7030A0"/>
                </a:solidFill>
              </a:defRPr>
            </a:pPr>
            <a:r>
              <a:rPr lang="ko-KR" altLang="en-US" sz="1500">
                <a:solidFill>
                  <a:srgbClr val="7030A0"/>
                </a:solidFill>
              </a:rPr>
              <a:t>사원별 임금 현황</a:t>
            </a:r>
            <a:r>
              <a:rPr lang="en-US" altLang="ko-KR" sz="1500">
                <a:solidFill>
                  <a:srgbClr val="7030A0"/>
                </a:solidFill>
              </a:rPr>
              <a:t>(</a:t>
            </a:r>
            <a:r>
              <a:rPr lang="ko-KR" altLang="en-US" sz="1500">
                <a:solidFill>
                  <a:srgbClr val="7030A0"/>
                </a:solidFill>
              </a:rPr>
              <a:t>대리</a:t>
            </a:r>
            <a:r>
              <a:rPr lang="en-US" altLang="ko-KR" sz="1500">
                <a:solidFill>
                  <a:srgbClr val="7030A0"/>
                </a:solidFill>
              </a:rPr>
              <a:t>)</a:t>
            </a:r>
            <a:endParaRPr lang="ko-KR" altLang="en-US" sz="1500">
              <a:solidFill>
                <a:srgbClr val="7030A0"/>
              </a:solidFill>
            </a:endParaRP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차트작업!$D$3</c:f>
              <c:strCache>
                <c:ptCount val="1"/>
                <c:pt idx="0">
                  <c:v>기본급</c:v>
                </c:pt>
              </c:strCache>
            </c:strRef>
          </c:tx>
          <c:cat>
            <c:strRef>
              <c:f>(차트작업!$A$5,차트작업!$A$7,차트작업!$A$10:$A$11)</c:f>
              <c:strCache>
                <c:ptCount val="4"/>
                <c:pt idx="0">
                  <c:v>박성훈</c:v>
                </c:pt>
                <c:pt idx="1">
                  <c:v>박현제</c:v>
                </c:pt>
                <c:pt idx="2">
                  <c:v>신용성</c:v>
                </c:pt>
                <c:pt idx="3">
                  <c:v>서은미</c:v>
                </c:pt>
              </c:strCache>
            </c:strRef>
          </c:cat>
          <c:val>
            <c:numRef>
              <c:f>(차트작업!$D$5,차트작업!$D$7,차트작업!$D$10:$D$11)</c:f>
              <c:numCache>
                <c:formatCode>_(* #,##0_);_(* \(#,##0\);_(* "-"_);_(@_)</c:formatCode>
                <c:ptCount val="4"/>
                <c:pt idx="0">
                  <c:v>1900000</c:v>
                </c:pt>
                <c:pt idx="1">
                  <c:v>1850000</c:v>
                </c:pt>
                <c:pt idx="2">
                  <c:v>1950000</c:v>
                </c:pt>
                <c:pt idx="3">
                  <c:v>1900000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차트작업!$H$3</c:f>
              <c:strCache>
                <c:ptCount val="1"/>
                <c:pt idx="0">
                  <c:v>실수령액</c:v>
                </c:pt>
              </c:strCache>
            </c:strRef>
          </c:tx>
          <c:dLbls>
            <c:dLbl>
              <c:idx val="2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Ref>
              <c:f>(차트작업!$A$5,차트작업!$A$7,차트작업!$A$10:$A$11)</c:f>
              <c:strCache>
                <c:ptCount val="4"/>
                <c:pt idx="0">
                  <c:v>박성훈</c:v>
                </c:pt>
                <c:pt idx="1">
                  <c:v>박현제</c:v>
                </c:pt>
                <c:pt idx="2">
                  <c:v>신용성</c:v>
                </c:pt>
                <c:pt idx="3">
                  <c:v>서은미</c:v>
                </c:pt>
              </c:strCache>
            </c:strRef>
          </c:cat>
          <c:val>
            <c:numRef>
              <c:f>(차트작업!$H$5,차트작업!$H$7,차트작업!$H$10:$H$11)</c:f>
              <c:numCache>
                <c:formatCode>_(* #,##0_);_(* \(#,##0\);_(* "-"_);_(@_)</c:formatCode>
                <c:ptCount val="4"/>
                <c:pt idx="0">
                  <c:v>2558000</c:v>
                </c:pt>
                <c:pt idx="1">
                  <c:v>2469000</c:v>
                </c:pt>
                <c:pt idx="2">
                  <c:v>2691500</c:v>
                </c:pt>
                <c:pt idx="3">
                  <c:v>2513500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470336"/>
        <c:axId val="137471872"/>
      </c:lineChart>
      <c:catAx>
        <c:axId val="137470336"/>
        <c:scaling>
          <c:orientation val="minMax"/>
        </c:scaling>
        <c:delete val="0"/>
        <c:axPos val="b"/>
        <c:majorTickMark val="out"/>
        <c:minorTickMark val="none"/>
        <c:tickLblPos val="nextTo"/>
        <c:crossAx val="137471872"/>
        <c:crosses val="autoZero"/>
        <c:auto val="1"/>
        <c:lblAlgn val="ctr"/>
        <c:lblOffset val="100"/>
        <c:noMultiLvlLbl val="0"/>
      </c:catAx>
      <c:valAx>
        <c:axId val="137471872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ko-KR" altLang="en-US"/>
                  <a:t>금액</a:t>
                </a:r>
              </a:p>
            </c:rich>
          </c:tx>
          <c:overlay val="0"/>
        </c:title>
        <c:numFmt formatCode="_(* #,##0_);_(* \(#,##0\);_(* &quot;-&quot;_);_(@_)" sourceLinked="1"/>
        <c:majorTickMark val="out"/>
        <c:minorTickMark val="none"/>
        <c:tickLblPos val="nextTo"/>
        <c:crossAx val="137470336"/>
        <c:crosses val="autoZero"/>
        <c:crossBetween val="between"/>
        <c:majorUnit val="1000000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0</xdr:rowOff>
    </xdr:from>
    <xdr:to>
      <xdr:col>10</xdr:col>
      <xdr:colOff>0</xdr:colOff>
      <xdr:row>4</xdr:row>
      <xdr:rowOff>0</xdr:rowOff>
    </xdr:to>
    <xdr:sp macro="[0]!서식" textlink="">
      <xdr:nvSpPr>
        <xdr:cNvPr id="3" name="모서리가 둥근 직사각형 2"/>
        <xdr:cNvSpPr/>
      </xdr:nvSpPr>
      <xdr:spPr>
        <a:xfrm>
          <a:off x="5648325" y="542925"/>
          <a:ext cx="137160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ko-KR" altLang="en-US" sz="1100"/>
            <a:t>서식</a:t>
          </a:r>
        </a:p>
      </xdr:txBody>
    </xdr:sp>
    <xdr:clientData/>
  </xdr:twoCellAnchor>
  <xdr:twoCellAnchor>
    <xdr:from>
      <xdr:col>8</xdr:col>
      <xdr:colOff>0</xdr:colOff>
      <xdr:row>5</xdr:row>
      <xdr:rowOff>0</xdr:rowOff>
    </xdr:from>
    <xdr:to>
      <xdr:col>10</xdr:col>
      <xdr:colOff>0</xdr:colOff>
      <xdr:row>7</xdr:row>
      <xdr:rowOff>0</xdr:rowOff>
    </xdr:to>
    <xdr:sp macro="[0]!평균" textlink="">
      <xdr:nvSpPr>
        <xdr:cNvPr id="5" name="배지 4"/>
        <xdr:cNvSpPr/>
      </xdr:nvSpPr>
      <xdr:spPr>
        <a:xfrm>
          <a:off x="6057900" y="1171575"/>
          <a:ext cx="1371600" cy="419100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ko-KR" altLang="en-US" sz="1100"/>
            <a:t>평균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7</xdr:col>
      <xdr:colOff>0</xdr:colOff>
      <xdr:row>30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/>
  </sheetViews>
  <sheetFormatPr defaultRowHeight="16.5"/>
  <cols>
    <col min="2" max="2" width="15.875" bestFit="1" customWidth="1"/>
    <col min="3" max="3" width="11.125" bestFit="1" customWidth="1"/>
    <col min="4" max="4" width="16" bestFit="1" customWidth="1"/>
    <col min="6" max="6" width="13.125" bestFit="1" customWidth="1"/>
  </cols>
  <sheetData>
    <row r="1" spans="1:6">
      <c r="A1" t="s">
        <v>6</v>
      </c>
    </row>
    <row r="3" spans="1:6">
      <c r="A3" s="17" t="s">
        <v>7</v>
      </c>
      <c r="B3" s="17" t="s">
        <v>8</v>
      </c>
      <c r="C3" s="17" t="s">
        <v>9</v>
      </c>
      <c r="D3" t="s">
        <v>19</v>
      </c>
      <c r="E3" s="17" t="s">
        <v>10</v>
      </c>
      <c r="F3" s="17" t="s">
        <v>11</v>
      </c>
    </row>
    <row r="4" spans="1:6">
      <c r="A4" s="17" t="s">
        <v>20</v>
      </c>
      <c r="B4" s="17" t="s">
        <v>34</v>
      </c>
      <c r="C4" s="19">
        <v>40970</v>
      </c>
      <c r="D4" t="s">
        <v>41</v>
      </c>
      <c r="E4" s="17" t="s">
        <v>27</v>
      </c>
      <c r="F4" s="18" t="s">
        <v>12</v>
      </c>
    </row>
    <row r="5" spans="1:6">
      <c r="A5" s="17" t="s">
        <v>21</v>
      </c>
      <c r="B5" s="17" t="s">
        <v>35</v>
      </c>
      <c r="C5" s="19">
        <v>40978</v>
      </c>
      <c r="D5" t="s">
        <v>42</v>
      </c>
      <c r="E5" s="17" t="s">
        <v>28</v>
      </c>
      <c r="F5" s="18" t="s">
        <v>13</v>
      </c>
    </row>
    <row r="6" spans="1:6">
      <c r="A6" s="17" t="s">
        <v>22</v>
      </c>
      <c r="B6" s="17" t="s">
        <v>36</v>
      </c>
      <c r="C6" s="19">
        <v>40976</v>
      </c>
      <c r="D6" t="s">
        <v>43</v>
      </c>
      <c r="E6" s="17" t="s">
        <v>29</v>
      </c>
      <c r="F6" s="18" t="s">
        <v>14</v>
      </c>
    </row>
    <row r="7" spans="1:6">
      <c r="A7" s="17" t="s">
        <v>23</v>
      </c>
      <c r="B7" s="17" t="s">
        <v>38</v>
      </c>
      <c r="C7" s="19">
        <v>40974</v>
      </c>
      <c r="D7" t="s">
        <v>42</v>
      </c>
      <c r="E7" s="17" t="s">
        <v>30</v>
      </c>
      <c r="F7" s="18" t="s">
        <v>15</v>
      </c>
    </row>
    <row r="8" spans="1:6">
      <c r="A8" s="17" t="s">
        <v>24</v>
      </c>
      <c r="B8" s="17" t="s">
        <v>37</v>
      </c>
      <c r="C8" s="19">
        <v>40979</v>
      </c>
      <c r="D8" t="s">
        <v>44</v>
      </c>
      <c r="E8" s="17" t="s">
        <v>31</v>
      </c>
      <c r="F8" s="18" t="s">
        <v>16</v>
      </c>
    </row>
    <row r="9" spans="1:6">
      <c r="A9" s="17" t="s">
        <v>25</v>
      </c>
      <c r="B9" s="17" t="s">
        <v>39</v>
      </c>
      <c r="C9" s="19">
        <v>40973</v>
      </c>
      <c r="D9" t="s">
        <v>45</v>
      </c>
      <c r="E9" s="17" t="s">
        <v>32</v>
      </c>
      <c r="F9" s="18" t="s">
        <v>17</v>
      </c>
    </row>
    <row r="10" spans="1:6">
      <c r="A10" s="17" t="s">
        <v>26</v>
      </c>
      <c r="B10" s="17" t="s">
        <v>40</v>
      </c>
      <c r="C10" s="19">
        <v>40976</v>
      </c>
      <c r="D10" t="s">
        <v>46</v>
      </c>
      <c r="E10" s="17" t="s">
        <v>33</v>
      </c>
      <c r="F10" s="18" t="s">
        <v>18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5"/>
  <sheetViews>
    <sheetView workbookViewId="0">
      <selection sqref="A1:H1"/>
    </sheetView>
  </sheetViews>
  <sheetFormatPr defaultRowHeight="16.5"/>
  <cols>
    <col min="1" max="1" width="11" customWidth="1"/>
    <col min="2" max="2" width="9.75" bestFit="1" customWidth="1"/>
    <col min="5" max="5" width="9" customWidth="1"/>
    <col min="6" max="6" width="13.5" bestFit="1" customWidth="1"/>
    <col min="7" max="7" width="13.5" customWidth="1"/>
    <col min="8" max="8" width="14.625" bestFit="1" customWidth="1"/>
  </cols>
  <sheetData>
    <row r="1" spans="1:8" ht="21.75">
      <c r="A1" s="59" t="s">
        <v>47</v>
      </c>
      <c r="B1" s="59"/>
      <c r="C1" s="59"/>
      <c r="D1" s="59"/>
      <c r="E1" s="59"/>
      <c r="F1" s="59"/>
      <c r="G1" s="59"/>
      <c r="H1" s="59"/>
    </row>
    <row r="2" spans="1:8" ht="16.5" customHeight="1">
      <c r="H2" s="19"/>
    </row>
    <row r="3" spans="1:8" ht="16.5" customHeight="1">
      <c r="A3" s="60" t="s">
        <v>48</v>
      </c>
      <c r="B3" s="60" t="s">
        <v>49</v>
      </c>
      <c r="C3" s="60" t="s">
        <v>50</v>
      </c>
      <c r="D3" s="60"/>
      <c r="E3" s="60"/>
      <c r="F3" s="60" t="s">
        <v>51</v>
      </c>
      <c r="G3" s="60" t="s">
        <v>52</v>
      </c>
      <c r="H3" s="60" t="s">
        <v>53</v>
      </c>
    </row>
    <row r="4" spans="1:8" ht="16.5" customHeight="1">
      <c r="A4" s="60"/>
      <c r="B4" s="60"/>
      <c r="C4" s="20" t="s">
        <v>54</v>
      </c>
      <c r="D4" s="20" t="s">
        <v>55</v>
      </c>
      <c r="E4" s="20" t="s">
        <v>56</v>
      </c>
      <c r="F4" s="60"/>
      <c r="G4" s="60"/>
      <c r="H4" s="60"/>
    </row>
    <row r="5" spans="1:8" ht="16.5" customHeight="1">
      <c r="A5" s="14" t="s">
        <v>57</v>
      </c>
      <c r="B5" s="1">
        <v>65000</v>
      </c>
      <c r="C5" s="68">
        <v>999</v>
      </c>
      <c r="D5" s="68">
        <v>1001</v>
      </c>
      <c r="E5" s="68">
        <v>1122</v>
      </c>
      <c r="F5" s="1">
        <f>B5*(C5+D5+E5)*10%</f>
        <v>20293000</v>
      </c>
      <c r="G5" s="1">
        <f>B5*(C5+D5+E5)*36%</f>
        <v>73054800</v>
      </c>
      <c r="H5" s="1">
        <f>B5*(C5+D5+E5)-F5-G5</f>
        <v>109582200</v>
      </c>
    </row>
    <row r="6" spans="1:8" ht="16.5" customHeight="1">
      <c r="A6" s="14" t="s">
        <v>58</v>
      </c>
      <c r="B6" s="1">
        <v>32000</v>
      </c>
      <c r="C6" s="68">
        <v>1251</v>
      </c>
      <c r="D6" s="68">
        <v>1322</v>
      </c>
      <c r="E6" s="68">
        <v>1299</v>
      </c>
      <c r="F6" s="1">
        <f t="shared" ref="F6:F15" si="0">B6*(C6+D6+E6)*10%</f>
        <v>12390400</v>
      </c>
      <c r="G6" s="1">
        <f t="shared" ref="G6:G15" si="1">B6*(C6+D6+E6)*36%</f>
        <v>44605440</v>
      </c>
      <c r="H6" s="1">
        <f t="shared" ref="H6:H15" si="2">B6*(C6+D6+E6)-F6-G6</f>
        <v>66908160</v>
      </c>
    </row>
    <row r="7" spans="1:8" ht="16.5" customHeight="1">
      <c r="A7" s="14" t="s">
        <v>59</v>
      </c>
      <c r="B7" s="1">
        <v>40000</v>
      </c>
      <c r="C7" s="68">
        <v>1182</v>
      </c>
      <c r="D7" s="68">
        <v>1099</v>
      </c>
      <c r="E7" s="68">
        <v>1187</v>
      </c>
      <c r="F7" s="1">
        <f t="shared" si="0"/>
        <v>13872000</v>
      </c>
      <c r="G7" s="1">
        <f t="shared" si="1"/>
        <v>49939200</v>
      </c>
      <c r="H7" s="1">
        <f t="shared" si="2"/>
        <v>74908800</v>
      </c>
    </row>
    <row r="8" spans="1:8">
      <c r="A8" s="14" t="s">
        <v>60</v>
      </c>
      <c r="B8" s="1">
        <v>20000</v>
      </c>
      <c r="C8" s="68">
        <v>2025</v>
      </c>
      <c r="D8" s="68">
        <v>2110</v>
      </c>
      <c r="E8" s="68">
        <v>2344</v>
      </c>
      <c r="F8" s="1">
        <f t="shared" si="0"/>
        <v>12958000</v>
      </c>
      <c r="G8" s="1">
        <f t="shared" si="1"/>
        <v>46648800</v>
      </c>
      <c r="H8" s="1">
        <f t="shared" si="2"/>
        <v>69973200</v>
      </c>
    </row>
    <row r="9" spans="1:8">
      <c r="A9" s="14" t="s">
        <v>61</v>
      </c>
      <c r="B9" s="1">
        <v>30000</v>
      </c>
      <c r="C9" s="68">
        <v>1300</v>
      </c>
      <c r="D9" s="68">
        <v>1328</v>
      </c>
      <c r="E9" s="68">
        <v>1257</v>
      </c>
      <c r="F9" s="1">
        <f t="shared" si="0"/>
        <v>11655000</v>
      </c>
      <c r="G9" s="1">
        <f t="shared" si="1"/>
        <v>41958000</v>
      </c>
      <c r="H9" s="1">
        <f t="shared" si="2"/>
        <v>62937000</v>
      </c>
    </row>
    <row r="10" spans="1:8">
      <c r="A10" s="14" t="s">
        <v>62</v>
      </c>
      <c r="B10" s="1">
        <v>75000</v>
      </c>
      <c r="C10" s="68">
        <v>1274</v>
      </c>
      <c r="D10" s="68">
        <v>1332</v>
      </c>
      <c r="E10" s="68">
        <v>1284</v>
      </c>
      <c r="F10" s="1">
        <f t="shared" si="0"/>
        <v>29175000</v>
      </c>
      <c r="G10" s="1">
        <f t="shared" si="1"/>
        <v>105030000</v>
      </c>
      <c r="H10" s="1">
        <f t="shared" si="2"/>
        <v>157545000</v>
      </c>
    </row>
    <row r="11" spans="1:8">
      <c r="A11" s="14" t="s">
        <v>63</v>
      </c>
      <c r="B11" s="1">
        <v>55000</v>
      </c>
      <c r="C11" s="68">
        <v>1080</v>
      </c>
      <c r="D11" s="68">
        <v>1187</v>
      </c>
      <c r="E11" s="68">
        <v>1177</v>
      </c>
      <c r="F11" s="1">
        <f t="shared" si="0"/>
        <v>18942000</v>
      </c>
      <c r="G11" s="1">
        <f t="shared" si="1"/>
        <v>68191200</v>
      </c>
      <c r="H11" s="1">
        <f t="shared" si="2"/>
        <v>102286800</v>
      </c>
    </row>
    <row r="12" spans="1:8">
      <c r="A12" s="14" t="s">
        <v>64</v>
      </c>
      <c r="B12" s="1">
        <v>45000</v>
      </c>
      <c r="C12" s="68">
        <v>1374</v>
      </c>
      <c r="D12" s="68">
        <v>1268</v>
      </c>
      <c r="E12" s="68">
        <v>1292</v>
      </c>
      <c r="F12" s="1">
        <f t="shared" si="0"/>
        <v>17703000</v>
      </c>
      <c r="G12" s="1">
        <f t="shared" si="1"/>
        <v>63730800</v>
      </c>
      <c r="H12" s="1">
        <f t="shared" si="2"/>
        <v>95596200</v>
      </c>
    </row>
    <row r="13" spans="1:8">
      <c r="A13" s="14" t="s">
        <v>65</v>
      </c>
      <c r="B13" s="1">
        <v>20000</v>
      </c>
      <c r="C13" s="68">
        <v>2203</v>
      </c>
      <c r="D13" s="68">
        <v>2349</v>
      </c>
      <c r="E13" s="68">
        <v>2311</v>
      </c>
      <c r="F13" s="1">
        <f t="shared" si="0"/>
        <v>13726000</v>
      </c>
      <c r="G13" s="1">
        <f t="shared" si="1"/>
        <v>49413600</v>
      </c>
      <c r="H13" s="1">
        <f t="shared" si="2"/>
        <v>74120400</v>
      </c>
    </row>
    <row r="14" spans="1:8">
      <c r="A14" s="14" t="s">
        <v>66</v>
      </c>
      <c r="B14" s="1">
        <v>62000</v>
      </c>
      <c r="C14" s="68">
        <v>971</v>
      </c>
      <c r="D14" s="68">
        <v>1127</v>
      </c>
      <c r="E14" s="68">
        <v>1186</v>
      </c>
      <c r="F14" s="1">
        <f t="shared" si="0"/>
        <v>20360800</v>
      </c>
      <c r="G14" s="1">
        <f t="shared" si="1"/>
        <v>73298880</v>
      </c>
      <c r="H14" s="1">
        <f t="shared" si="2"/>
        <v>109948320</v>
      </c>
    </row>
    <row r="15" spans="1:8">
      <c r="A15" s="14" t="s">
        <v>67</v>
      </c>
      <c r="B15" s="1">
        <v>78000</v>
      </c>
      <c r="C15" s="68">
        <v>887</v>
      </c>
      <c r="D15" s="68">
        <v>869</v>
      </c>
      <c r="E15" s="68">
        <v>1103</v>
      </c>
      <c r="F15" s="1">
        <f t="shared" si="0"/>
        <v>22300200</v>
      </c>
      <c r="G15" s="1">
        <f t="shared" si="1"/>
        <v>80280720</v>
      </c>
      <c r="H15" s="1">
        <f t="shared" si="2"/>
        <v>120421080</v>
      </c>
    </row>
  </sheetData>
  <mergeCells count="7">
    <mergeCell ref="A1:H1"/>
    <mergeCell ref="H3:H4"/>
    <mergeCell ref="G3:G4"/>
    <mergeCell ref="F3:F4"/>
    <mergeCell ref="C3:E3"/>
    <mergeCell ref="B3:B4"/>
    <mergeCell ref="A3:A4"/>
  </mergeCells>
  <phoneticPr fontId="5" type="noConversion"/>
  <pageMargins left="0.7" right="0.7" top="0.75" bottom="0.75" header="0.3" footer="0.3"/>
  <pageSetup paperSize="9" orientation="portrait" horizontalDpi="4294967292" verticalDpi="0" copies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sqref="A1:G1"/>
    </sheetView>
  </sheetViews>
  <sheetFormatPr defaultRowHeight="16.5"/>
  <cols>
    <col min="3" max="3" width="13" bestFit="1" customWidth="1"/>
    <col min="4" max="5" width="11" bestFit="1" customWidth="1"/>
  </cols>
  <sheetData>
    <row r="1" spans="1:7" ht="26.25">
      <c r="A1" s="61" t="s">
        <v>70</v>
      </c>
      <c r="B1" s="61"/>
      <c r="C1" s="61"/>
      <c r="D1" s="61"/>
      <c r="E1" s="61"/>
      <c r="F1" s="61"/>
      <c r="G1" s="61"/>
    </row>
    <row r="3" spans="1:7">
      <c r="A3" s="14" t="s">
        <v>5</v>
      </c>
      <c r="B3" s="14" t="s">
        <v>71</v>
      </c>
      <c r="C3" s="14" t="s">
        <v>72</v>
      </c>
      <c r="D3" s="14" t="s">
        <v>73</v>
      </c>
      <c r="E3" s="14" t="s">
        <v>74</v>
      </c>
      <c r="F3" s="14" t="s">
        <v>68</v>
      </c>
      <c r="G3" s="14" t="s">
        <v>69</v>
      </c>
    </row>
    <row r="4" spans="1:7">
      <c r="A4" s="14" t="s">
        <v>75</v>
      </c>
      <c r="B4" s="14">
        <v>92</v>
      </c>
      <c r="C4" s="14">
        <v>88</v>
      </c>
      <c r="D4" s="14">
        <v>87</v>
      </c>
      <c r="E4" s="14">
        <v>96</v>
      </c>
      <c r="F4" s="14">
        <f>SUM(B4:E4)</f>
        <v>363</v>
      </c>
      <c r="G4" s="14">
        <f>AVERAGE(B4:E4)</f>
        <v>90.75</v>
      </c>
    </row>
    <row r="5" spans="1:7">
      <c r="A5" s="14" t="s">
        <v>76</v>
      </c>
      <c r="B5" s="14">
        <v>96</v>
      </c>
      <c r="C5" s="14">
        <v>77</v>
      </c>
      <c r="D5" s="14">
        <v>45</v>
      </c>
      <c r="E5" s="14">
        <v>98</v>
      </c>
      <c r="F5" s="14">
        <f t="shared" ref="F5:F12" si="0">SUM(B5:E5)</f>
        <v>316</v>
      </c>
      <c r="G5" s="14">
        <f t="shared" ref="G5:G12" si="1">AVERAGE(B5:E5)</f>
        <v>79</v>
      </c>
    </row>
    <row r="6" spans="1:7">
      <c r="A6" s="14" t="s">
        <v>77</v>
      </c>
      <c r="B6" s="14">
        <v>84</v>
      </c>
      <c r="C6" s="14">
        <v>96</v>
      </c>
      <c r="D6" s="14">
        <v>87</v>
      </c>
      <c r="E6" s="14">
        <v>86</v>
      </c>
      <c r="F6" s="14">
        <f t="shared" si="0"/>
        <v>353</v>
      </c>
      <c r="G6" s="14">
        <f t="shared" si="1"/>
        <v>88.25</v>
      </c>
    </row>
    <row r="7" spans="1:7">
      <c r="A7" s="14" t="s">
        <v>78</v>
      </c>
      <c r="B7" s="14">
        <v>98</v>
      </c>
      <c r="C7" s="14">
        <v>94</v>
      </c>
      <c r="D7" s="14">
        <v>100</v>
      </c>
      <c r="E7" s="14">
        <v>97</v>
      </c>
      <c r="F7" s="14">
        <f t="shared" si="0"/>
        <v>389</v>
      </c>
      <c r="G7" s="14">
        <f t="shared" si="1"/>
        <v>97.25</v>
      </c>
    </row>
    <row r="8" spans="1:7">
      <c r="A8" s="14" t="s">
        <v>79</v>
      </c>
      <c r="B8" s="14">
        <v>74</v>
      </c>
      <c r="C8" s="14">
        <v>98</v>
      </c>
      <c r="D8" s="14">
        <v>66</v>
      </c>
      <c r="E8" s="14">
        <v>68</v>
      </c>
      <c r="F8" s="14">
        <f t="shared" si="0"/>
        <v>306</v>
      </c>
      <c r="G8" s="14">
        <f t="shared" si="1"/>
        <v>76.5</v>
      </c>
    </row>
    <row r="9" spans="1:7">
      <c r="A9" s="14" t="s">
        <v>80</v>
      </c>
      <c r="B9" s="14">
        <v>58</v>
      </c>
      <c r="C9" s="14">
        <v>67</v>
      </c>
      <c r="D9" s="14">
        <v>59</v>
      </c>
      <c r="E9" s="14">
        <v>78</v>
      </c>
      <c r="F9" s="14">
        <f t="shared" si="0"/>
        <v>262</v>
      </c>
      <c r="G9" s="14">
        <f t="shared" si="1"/>
        <v>65.5</v>
      </c>
    </row>
    <row r="10" spans="1:7">
      <c r="A10" s="14" t="s">
        <v>81</v>
      </c>
      <c r="B10" s="14">
        <v>80</v>
      </c>
      <c r="C10" s="14">
        <v>89</v>
      </c>
      <c r="D10" s="14">
        <v>92</v>
      </c>
      <c r="E10" s="14">
        <v>88</v>
      </c>
      <c r="F10" s="14">
        <f t="shared" si="0"/>
        <v>349</v>
      </c>
      <c r="G10" s="14">
        <f t="shared" si="1"/>
        <v>87.25</v>
      </c>
    </row>
    <row r="11" spans="1:7">
      <c r="A11" s="14" t="s">
        <v>82</v>
      </c>
      <c r="B11" s="14">
        <v>98</v>
      </c>
      <c r="C11" s="14">
        <v>80</v>
      </c>
      <c r="D11" s="14">
        <v>78</v>
      </c>
      <c r="E11" s="14">
        <v>97</v>
      </c>
      <c r="F11" s="14">
        <f t="shared" si="0"/>
        <v>353</v>
      </c>
      <c r="G11" s="14">
        <f t="shared" si="1"/>
        <v>88.25</v>
      </c>
    </row>
    <row r="12" spans="1:7">
      <c r="A12" s="14" t="s">
        <v>83</v>
      </c>
      <c r="B12" s="14">
        <v>74</v>
      </c>
      <c r="C12" s="14">
        <v>68</v>
      </c>
      <c r="D12" s="14">
        <v>89</v>
      </c>
      <c r="E12" s="14">
        <v>54</v>
      </c>
      <c r="F12" s="14">
        <f t="shared" si="0"/>
        <v>285</v>
      </c>
      <c r="G12" s="14">
        <f t="shared" si="1"/>
        <v>71.25</v>
      </c>
    </row>
  </sheetData>
  <mergeCells count="1">
    <mergeCell ref="A1:G1"/>
  </mergeCells>
  <phoneticPr fontId="1" type="noConversion"/>
  <conditionalFormatting sqref="A4:G12">
    <cfRule type="expression" dxfId="0" priority="1">
      <formula>AND($B4&gt;=90,$D4&gt;=70)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workbookViewId="0"/>
  </sheetViews>
  <sheetFormatPr defaultRowHeight="16.5"/>
  <cols>
    <col min="1" max="2" width="9" style="6"/>
    <col min="3" max="3" width="9" style="6" customWidth="1"/>
    <col min="4" max="4" width="15.875" style="6" bestFit="1" customWidth="1"/>
    <col min="5" max="16384" width="9" style="6"/>
  </cols>
  <sheetData>
    <row r="1" spans="1:13">
      <c r="A1" s="2" t="s">
        <v>0</v>
      </c>
      <c r="B1" s="3" t="s">
        <v>86</v>
      </c>
      <c r="C1" s="4"/>
      <c r="D1" s="5"/>
      <c r="G1" s="2" t="s">
        <v>1</v>
      </c>
      <c r="H1" s="3" t="s">
        <v>144</v>
      </c>
    </row>
    <row r="2" spans="1:13">
      <c r="A2" s="7" t="s">
        <v>87</v>
      </c>
      <c r="B2" s="7" t="s">
        <v>84</v>
      </c>
      <c r="C2" s="7" t="s">
        <v>85</v>
      </c>
      <c r="D2" s="7" t="s">
        <v>88</v>
      </c>
      <c r="E2" s="8" t="s">
        <v>89</v>
      </c>
      <c r="G2" s="16" t="s">
        <v>117</v>
      </c>
      <c r="H2" s="16" t="s">
        <v>118</v>
      </c>
      <c r="I2" s="16" t="s">
        <v>119</v>
      </c>
      <c r="J2" s="16" t="s">
        <v>121</v>
      </c>
      <c r="K2" s="16" t="s">
        <v>122</v>
      </c>
      <c r="L2" s="16" t="s">
        <v>120</v>
      </c>
      <c r="M2" s="15" t="s">
        <v>197</v>
      </c>
    </row>
    <row r="3" spans="1:13">
      <c r="A3" s="10" t="s">
        <v>90</v>
      </c>
      <c r="B3" s="10" t="s">
        <v>98</v>
      </c>
      <c r="C3" s="10" t="s">
        <v>107</v>
      </c>
      <c r="D3" s="21" t="s">
        <v>109</v>
      </c>
      <c r="E3" s="22">
        <f ca="1">YEAR(TODAY())-LEFT(D3,2)-1900</f>
        <v>32</v>
      </c>
      <c r="G3" s="16" t="s">
        <v>123</v>
      </c>
      <c r="H3" s="16" t="s">
        <v>131</v>
      </c>
      <c r="I3" s="16" t="s">
        <v>135</v>
      </c>
      <c r="J3" s="23">
        <v>90</v>
      </c>
      <c r="K3" s="23">
        <v>245</v>
      </c>
      <c r="L3" s="23">
        <v>18</v>
      </c>
      <c r="M3" s="22" t="str">
        <f>IF(AND(L3&gt;=10,OR(J3&gt;=100,K3&gt;=200)),"승진","")</f>
        <v>승진</v>
      </c>
    </row>
    <row r="4" spans="1:13">
      <c r="A4" s="10" t="s">
        <v>91</v>
      </c>
      <c r="B4" s="10" t="s">
        <v>99</v>
      </c>
      <c r="C4" s="10" t="s">
        <v>106</v>
      </c>
      <c r="D4" s="21" t="s">
        <v>110</v>
      </c>
      <c r="E4" s="22">
        <f t="shared" ref="E4:E10" ca="1" si="0">YEAR(TODAY())-LEFT(D4,2)-1900</f>
        <v>30</v>
      </c>
      <c r="G4" s="16" t="s">
        <v>124</v>
      </c>
      <c r="H4" s="16" t="s">
        <v>132</v>
      </c>
      <c r="I4" s="16" t="s">
        <v>137</v>
      </c>
      <c r="J4" s="23">
        <v>110</v>
      </c>
      <c r="K4" s="23">
        <v>230</v>
      </c>
      <c r="L4" s="23">
        <v>9</v>
      </c>
      <c r="M4" s="22" t="str">
        <f t="shared" ref="M4:M10" si="1">IF(AND(L4&gt;=10,OR(J4&gt;=100,K4&gt;=200)),"승진","")</f>
        <v/>
      </c>
    </row>
    <row r="5" spans="1:13">
      <c r="A5" s="10" t="s">
        <v>93</v>
      </c>
      <c r="B5" s="10" t="s">
        <v>100</v>
      </c>
      <c r="C5" s="10" t="s">
        <v>106</v>
      </c>
      <c r="D5" s="21" t="s">
        <v>111</v>
      </c>
      <c r="E5" s="22">
        <f t="shared" ca="1" si="0"/>
        <v>21</v>
      </c>
      <c r="G5" s="16" t="s">
        <v>125</v>
      </c>
      <c r="H5" s="16" t="s">
        <v>133</v>
      </c>
      <c r="I5" s="16" t="s">
        <v>136</v>
      </c>
      <c r="J5" s="23">
        <v>95</v>
      </c>
      <c r="K5" s="23">
        <v>185</v>
      </c>
      <c r="L5" s="23">
        <v>8</v>
      </c>
      <c r="M5" s="22" t="str">
        <f t="shared" si="1"/>
        <v/>
      </c>
    </row>
    <row r="6" spans="1:13">
      <c r="A6" s="7" t="s">
        <v>92</v>
      </c>
      <c r="B6" s="10" t="s">
        <v>101</v>
      </c>
      <c r="C6" s="10" t="s">
        <v>108</v>
      </c>
      <c r="D6" s="21" t="s">
        <v>112</v>
      </c>
      <c r="E6" s="22">
        <f t="shared" ca="1" si="0"/>
        <v>24</v>
      </c>
      <c r="G6" s="16" t="s">
        <v>126</v>
      </c>
      <c r="H6" s="16" t="s">
        <v>133</v>
      </c>
      <c r="I6" s="16" t="s">
        <v>137</v>
      </c>
      <c r="J6" s="23">
        <v>105</v>
      </c>
      <c r="K6" s="23">
        <v>285</v>
      </c>
      <c r="L6" s="23">
        <v>11</v>
      </c>
      <c r="M6" s="22" t="str">
        <f t="shared" si="1"/>
        <v>승진</v>
      </c>
    </row>
    <row r="7" spans="1:13">
      <c r="A7" s="10" t="s">
        <v>94</v>
      </c>
      <c r="B7" s="10" t="s">
        <v>102</v>
      </c>
      <c r="C7" s="10" t="s">
        <v>108</v>
      </c>
      <c r="D7" s="21" t="s">
        <v>113</v>
      </c>
      <c r="E7" s="22">
        <f t="shared" ca="1" si="0"/>
        <v>27</v>
      </c>
      <c r="G7" s="16" t="s">
        <v>127</v>
      </c>
      <c r="H7" s="16" t="s">
        <v>134</v>
      </c>
      <c r="I7" s="16" t="s">
        <v>136</v>
      </c>
      <c r="J7" s="23">
        <v>95</v>
      </c>
      <c r="K7" s="23">
        <v>260</v>
      </c>
      <c r="L7" s="23">
        <v>15</v>
      </c>
      <c r="M7" s="22" t="str">
        <f t="shared" si="1"/>
        <v>승진</v>
      </c>
    </row>
    <row r="8" spans="1:13">
      <c r="A8" s="10" t="s">
        <v>95</v>
      </c>
      <c r="B8" s="10" t="s">
        <v>103</v>
      </c>
      <c r="C8" s="10" t="s">
        <v>108</v>
      </c>
      <c r="D8" s="21" t="s">
        <v>114</v>
      </c>
      <c r="E8" s="22">
        <f t="shared" ca="1" si="0"/>
        <v>31</v>
      </c>
      <c r="G8" s="16" t="s">
        <v>128</v>
      </c>
      <c r="H8" s="16" t="s">
        <v>131</v>
      </c>
      <c r="I8" s="16" t="s">
        <v>136</v>
      </c>
      <c r="J8" s="23">
        <v>90</v>
      </c>
      <c r="K8" s="23">
        <v>165</v>
      </c>
      <c r="L8" s="23">
        <v>16</v>
      </c>
      <c r="M8" s="22" t="str">
        <f t="shared" si="1"/>
        <v/>
      </c>
    </row>
    <row r="9" spans="1:13">
      <c r="A9" s="16" t="s">
        <v>96</v>
      </c>
      <c r="B9" s="16" t="s">
        <v>104</v>
      </c>
      <c r="C9" s="16" t="s">
        <v>106</v>
      </c>
      <c r="D9" s="16" t="s">
        <v>115</v>
      </c>
      <c r="E9" s="22">
        <f t="shared" ca="1" si="0"/>
        <v>28</v>
      </c>
      <c r="G9" s="16" t="s">
        <v>129</v>
      </c>
      <c r="H9" s="16" t="s">
        <v>131</v>
      </c>
      <c r="I9" s="16" t="s">
        <v>137</v>
      </c>
      <c r="J9" s="23">
        <v>100</v>
      </c>
      <c r="K9" s="23">
        <v>150</v>
      </c>
      <c r="L9" s="23">
        <v>10</v>
      </c>
      <c r="M9" s="22" t="str">
        <f t="shared" si="1"/>
        <v>승진</v>
      </c>
    </row>
    <row r="10" spans="1:13">
      <c r="A10" s="16" t="s">
        <v>97</v>
      </c>
      <c r="B10" s="16" t="s">
        <v>105</v>
      </c>
      <c r="C10" s="16" t="s">
        <v>107</v>
      </c>
      <c r="D10" s="16" t="s">
        <v>116</v>
      </c>
      <c r="E10" s="22">
        <f t="shared" ca="1" si="0"/>
        <v>28</v>
      </c>
      <c r="G10" s="16" t="s">
        <v>130</v>
      </c>
      <c r="H10" s="16" t="s">
        <v>132</v>
      </c>
      <c r="I10" s="16" t="s">
        <v>135</v>
      </c>
      <c r="J10" s="23">
        <v>100</v>
      </c>
      <c r="K10" s="23">
        <v>200</v>
      </c>
      <c r="L10" s="23">
        <v>7</v>
      </c>
      <c r="M10" s="22" t="str">
        <f t="shared" si="1"/>
        <v/>
      </c>
    </row>
    <row r="12" spans="1:13">
      <c r="A12" s="2" t="s">
        <v>2</v>
      </c>
      <c r="B12" s="3" t="s">
        <v>158</v>
      </c>
      <c r="G12" s="2" t="s">
        <v>3</v>
      </c>
      <c r="H12" s="3" t="s">
        <v>174</v>
      </c>
    </row>
    <row r="13" spans="1:13">
      <c r="A13" s="9" t="s">
        <v>143</v>
      </c>
      <c r="B13" s="9" t="s">
        <v>138</v>
      </c>
      <c r="C13" s="9" t="s">
        <v>139</v>
      </c>
      <c r="D13" s="9" t="s">
        <v>156</v>
      </c>
      <c r="E13" s="9" t="s">
        <v>140</v>
      </c>
      <c r="G13" s="9" t="s">
        <v>168</v>
      </c>
      <c r="H13" s="9" t="s">
        <v>117</v>
      </c>
      <c r="I13" s="16" t="s">
        <v>175</v>
      </c>
      <c r="J13" s="9" t="s">
        <v>169</v>
      </c>
      <c r="K13" s="9" t="s">
        <v>167</v>
      </c>
      <c r="L13" s="15" t="s">
        <v>159</v>
      </c>
    </row>
    <row r="14" spans="1:13">
      <c r="A14" s="16" t="s">
        <v>145</v>
      </c>
      <c r="B14" s="16" t="s">
        <v>153</v>
      </c>
      <c r="C14" s="16">
        <v>66</v>
      </c>
      <c r="D14" s="16">
        <v>580</v>
      </c>
      <c r="E14" s="16" t="s">
        <v>142</v>
      </c>
      <c r="G14" s="9" t="s">
        <v>176</v>
      </c>
      <c r="H14" s="16" t="s">
        <v>184</v>
      </c>
      <c r="I14" s="16">
        <v>0</v>
      </c>
      <c r="J14" s="16" t="s">
        <v>170</v>
      </c>
      <c r="K14" s="16">
        <v>2</v>
      </c>
      <c r="L14" s="22" t="str">
        <f>IFERROR(HLOOKUP(K14,$H$24:$L$25,2),"등급오류")</f>
        <v>A</v>
      </c>
    </row>
    <row r="15" spans="1:13">
      <c r="A15" s="16" t="s">
        <v>146</v>
      </c>
      <c r="B15" s="16" t="s">
        <v>153</v>
      </c>
      <c r="C15" s="16">
        <v>48</v>
      </c>
      <c r="D15" s="16">
        <v>700</v>
      </c>
      <c r="E15" s="16" t="s">
        <v>142</v>
      </c>
      <c r="G15" s="9" t="s">
        <v>177</v>
      </c>
      <c r="H15" s="16" t="s">
        <v>185</v>
      </c>
      <c r="I15" s="16">
        <v>10</v>
      </c>
      <c r="J15" s="16" t="s">
        <v>171</v>
      </c>
      <c r="K15" s="16">
        <v>14</v>
      </c>
      <c r="L15" s="22" t="str">
        <f t="shared" ref="L15:L21" si="2">IFERROR(HLOOKUP(K15,$H$24:$L$25,2),"등급오류")</f>
        <v>E</v>
      </c>
    </row>
    <row r="16" spans="1:13">
      <c r="A16" s="16" t="s">
        <v>147</v>
      </c>
      <c r="B16" s="16" t="s">
        <v>154</v>
      </c>
      <c r="C16" s="16">
        <v>32</v>
      </c>
      <c r="D16" s="16">
        <v>650</v>
      </c>
      <c r="E16" s="16" t="s">
        <v>141</v>
      </c>
      <c r="G16" s="9" t="s">
        <v>178</v>
      </c>
      <c r="H16" s="16" t="s">
        <v>186</v>
      </c>
      <c r="I16" s="16">
        <v>6</v>
      </c>
      <c r="J16" s="16" t="s">
        <v>171</v>
      </c>
      <c r="K16" s="16">
        <v>0</v>
      </c>
      <c r="L16" s="22" t="str">
        <f t="shared" si="2"/>
        <v>등급오류</v>
      </c>
    </row>
    <row r="17" spans="1:12">
      <c r="A17" s="16" t="s">
        <v>148</v>
      </c>
      <c r="B17" s="16" t="s">
        <v>154</v>
      </c>
      <c r="C17" s="16">
        <v>29</v>
      </c>
      <c r="D17" s="16">
        <v>500</v>
      </c>
      <c r="E17" s="16" t="s">
        <v>141</v>
      </c>
      <c r="G17" s="9" t="s">
        <v>179</v>
      </c>
      <c r="H17" s="16" t="s">
        <v>187</v>
      </c>
      <c r="I17" s="16">
        <v>4</v>
      </c>
      <c r="J17" s="16" t="s">
        <v>172</v>
      </c>
      <c r="K17" s="16">
        <v>1</v>
      </c>
      <c r="L17" s="22" t="str">
        <f t="shared" si="2"/>
        <v>A</v>
      </c>
    </row>
    <row r="18" spans="1:12">
      <c r="A18" s="16" t="s">
        <v>149</v>
      </c>
      <c r="B18" s="16" t="s">
        <v>155</v>
      </c>
      <c r="C18" s="16">
        <v>46</v>
      </c>
      <c r="D18" s="16">
        <v>685</v>
      </c>
      <c r="E18" s="16" t="s">
        <v>142</v>
      </c>
      <c r="G18" s="9" t="s">
        <v>180</v>
      </c>
      <c r="H18" s="16" t="s">
        <v>188</v>
      </c>
      <c r="I18" s="16">
        <v>5</v>
      </c>
      <c r="J18" s="16" t="s">
        <v>172</v>
      </c>
      <c r="K18" s="16">
        <v>8</v>
      </c>
      <c r="L18" s="22" t="str">
        <f t="shared" si="2"/>
        <v>C</v>
      </c>
    </row>
    <row r="19" spans="1:12">
      <c r="A19" s="16" t="s">
        <v>150</v>
      </c>
      <c r="B19" s="16" t="s">
        <v>153</v>
      </c>
      <c r="C19" s="16">
        <v>33</v>
      </c>
      <c r="D19" s="16">
        <v>420</v>
      </c>
      <c r="E19" s="16" t="s">
        <v>141</v>
      </c>
      <c r="G19" s="9" t="s">
        <v>181</v>
      </c>
      <c r="H19" s="16" t="s">
        <v>189</v>
      </c>
      <c r="I19" s="16">
        <v>1</v>
      </c>
      <c r="J19" s="16" t="s">
        <v>172</v>
      </c>
      <c r="K19" s="16">
        <v>4</v>
      </c>
      <c r="L19" s="22" t="str">
        <f t="shared" si="2"/>
        <v>B</v>
      </c>
    </row>
    <row r="20" spans="1:12">
      <c r="A20" s="16" t="s">
        <v>151</v>
      </c>
      <c r="B20" s="16" t="s">
        <v>153</v>
      </c>
      <c r="C20" s="16">
        <v>52</v>
      </c>
      <c r="D20" s="16">
        <v>600</v>
      </c>
      <c r="E20" s="16" t="s">
        <v>142</v>
      </c>
      <c r="G20" s="9" t="s">
        <v>182</v>
      </c>
      <c r="H20" s="16" t="s">
        <v>190</v>
      </c>
      <c r="I20" s="16">
        <v>2</v>
      </c>
      <c r="J20" s="16" t="s">
        <v>172</v>
      </c>
      <c r="K20" s="16">
        <v>12</v>
      </c>
      <c r="L20" s="22" t="str">
        <f t="shared" si="2"/>
        <v>D</v>
      </c>
    </row>
    <row r="21" spans="1:12">
      <c r="A21" s="16" t="s">
        <v>152</v>
      </c>
      <c r="B21" s="16" t="s">
        <v>154</v>
      </c>
      <c r="C21" s="16">
        <v>45</v>
      </c>
      <c r="D21" s="16">
        <v>360</v>
      </c>
      <c r="E21" s="16" t="s">
        <v>141</v>
      </c>
      <c r="G21" s="9" t="s">
        <v>183</v>
      </c>
      <c r="H21" s="16" t="s">
        <v>191</v>
      </c>
      <c r="I21" s="16">
        <v>5</v>
      </c>
      <c r="J21" s="16" t="s">
        <v>173</v>
      </c>
      <c r="K21" s="16">
        <v>6</v>
      </c>
      <c r="L21" s="22" t="str">
        <f t="shared" si="2"/>
        <v>B</v>
      </c>
    </row>
    <row r="22" spans="1:12">
      <c r="A22" s="12"/>
      <c r="B22" s="12"/>
      <c r="C22" s="12"/>
      <c r="D22" s="24"/>
      <c r="E22" s="24"/>
      <c r="G22" s="12"/>
      <c r="H22" s="24"/>
      <c r="I22" s="24"/>
      <c r="J22" s="24"/>
    </row>
    <row r="23" spans="1:12">
      <c r="A23" s="62" t="s">
        <v>157</v>
      </c>
      <c r="B23" s="62"/>
      <c r="C23" s="62"/>
      <c r="D23" s="62"/>
      <c r="E23" s="16" t="str">
        <f>COUNTIFS(D14:D21,"&gt;=600",E14:E21,"VIP")&amp;"명"</f>
        <v>3명</v>
      </c>
      <c r="G23" s="12" t="s">
        <v>160</v>
      </c>
      <c r="H23" s="24"/>
      <c r="I23" s="24"/>
      <c r="J23" s="24"/>
    </row>
    <row r="24" spans="1:12">
      <c r="G24" s="16" t="s">
        <v>192</v>
      </c>
      <c r="H24" s="16">
        <v>1</v>
      </c>
      <c r="I24" s="16">
        <v>4</v>
      </c>
      <c r="J24" s="16">
        <v>7</v>
      </c>
      <c r="K24" s="16">
        <v>11</v>
      </c>
      <c r="L24" s="16">
        <v>14</v>
      </c>
    </row>
    <row r="25" spans="1:12">
      <c r="A25" s="2" t="s">
        <v>4</v>
      </c>
      <c r="B25" s="3" t="s">
        <v>193</v>
      </c>
      <c r="G25" s="16" t="s">
        <v>159</v>
      </c>
      <c r="H25" s="16" t="s">
        <v>162</v>
      </c>
      <c r="I25" s="16" t="s">
        <v>163</v>
      </c>
      <c r="J25" s="16" t="s">
        <v>164</v>
      </c>
      <c r="K25" s="16" t="s">
        <v>165</v>
      </c>
      <c r="L25" s="16" t="s">
        <v>166</v>
      </c>
    </row>
    <row r="26" spans="1:12">
      <c r="A26" s="9" t="s">
        <v>194</v>
      </c>
      <c r="B26" s="9" t="s">
        <v>195</v>
      </c>
      <c r="C26" s="9" t="s">
        <v>196</v>
      </c>
      <c r="D26" s="9" t="s">
        <v>161</v>
      </c>
      <c r="E26" s="8" t="s">
        <v>198</v>
      </c>
    </row>
    <row r="27" spans="1:12">
      <c r="A27" s="9" t="s">
        <v>199</v>
      </c>
      <c r="B27" s="16">
        <v>98</v>
      </c>
      <c r="C27" s="16">
        <v>90</v>
      </c>
      <c r="D27" s="16">
        <f>SUM(B27:C27)</f>
        <v>188</v>
      </c>
      <c r="E27" s="9" t="str">
        <f>IF(RANK(D27,$D$27:$D$36)&lt;=3,"본선진출","")</f>
        <v>본선진출</v>
      </c>
    </row>
    <row r="28" spans="1:12">
      <c r="A28" s="9" t="s">
        <v>202</v>
      </c>
      <c r="B28" s="16">
        <v>85</v>
      </c>
      <c r="C28" s="16">
        <v>88</v>
      </c>
      <c r="D28" s="16">
        <f t="shared" ref="D28:D35" si="3">SUM(B28:C28)</f>
        <v>173</v>
      </c>
      <c r="E28" s="16" t="str">
        <f t="shared" ref="E28:E36" si="4">IF(RANK(D28,$D$27:$D$36)&lt;=3,"본선진출","")</f>
        <v/>
      </c>
    </row>
    <row r="29" spans="1:12">
      <c r="A29" s="9" t="s">
        <v>200</v>
      </c>
      <c r="B29" s="16">
        <v>94</v>
      </c>
      <c r="C29" s="16">
        <v>81</v>
      </c>
      <c r="D29" s="16">
        <f t="shared" si="3"/>
        <v>175</v>
      </c>
      <c r="E29" s="16" t="str">
        <f t="shared" si="4"/>
        <v/>
      </c>
    </row>
    <row r="30" spans="1:12">
      <c r="A30" s="9" t="s">
        <v>205</v>
      </c>
      <c r="B30" s="16">
        <v>68</v>
      </c>
      <c r="C30" s="16">
        <v>91</v>
      </c>
      <c r="D30" s="16">
        <f t="shared" si="3"/>
        <v>159</v>
      </c>
      <c r="E30" s="16" t="str">
        <f t="shared" si="4"/>
        <v/>
      </c>
    </row>
    <row r="31" spans="1:12">
      <c r="A31" s="9" t="s">
        <v>203</v>
      </c>
      <c r="B31" s="16">
        <v>77</v>
      </c>
      <c r="C31" s="16">
        <v>90</v>
      </c>
      <c r="D31" s="16">
        <f t="shared" si="3"/>
        <v>167</v>
      </c>
      <c r="E31" s="16" t="str">
        <f t="shared" si="4"/>
        <v/>
      </c>
    </row>
    <row r="32" spans="1:12">
      <c r="A32" s="9" t="s">
        <v>204</v>
      </c>
      <c r="B32" s="16">
        <v>86</v>
      </c>
      <c r="C32" s="16">
        <v>93</v>
      </c>
      <c r="D32" s="16">
        <f t="shared" si="3"/>
        <v>179</v>
      </c>
      <c r="E32" s="16" t="str">
        <f t="shared" si="4"/>
        <v>본선진출</v>
      </c>
    </row>
    <row r="33" spans="1:5">
      <c r="A33" s="9" t="s">
        <v>201</v>
      </c>
      <c r="B33" s="16">
        <v>91</v>
      </c>
      <c r="C33" s="16">
        <v>90</v>
      </c>
      <c r="D33" s="16">
        <f t="shared" si="3"/>
        <v>181</v>
      </c>
      <c r="E33" s="16" t="str">
        <f t="shared" si="4"/>
        <v>본선진출</v>
      </c>
    </row>
    <row r="34" spans="1:5">
      <c r="A34" s="9" t="s">
        <v>206</v>
      </c>
      <c r="B34" s="16">
        <v>80</v>
      </c>
      <c r="C34" s="16">
        <v>87</v>
      </c>
      <c r="D34" s="16">
        <f t="shared" si="3"/>
        <v>167</v>
      </c>
      <c r="E34" s="16" t="str">
        <f t="shared" si="4"/>
        <v/>
      </c>
    </row>
    <row r="35" spans="1:5">
      <c r="A35" s="9" t="s">
        <v>207</v>
      </c>
      <c r="B35" s="16">
        <v>76</v>
      </c>
      <c r="C35" s="16">
        <v>89</v>
      </c>
      <c r="D35" s="16">
        <f t="shared" si="3"/>
        <v>165</v>
      </c>
      <c r="E35" s="16" t="str">
        <f t="shared" si="4"/>
        <v/>
      </c>
    </row>
    <row r="36" spans="1:5">
      <c r="A36" s="16" t="s">
        <v>208</v>
      </c>
      <c r="B36" s="16">
        <v>87</v>
      </c>
      <c r="C36" s="16">
        <v>89</v>
      </c>
      <c r="D36" s="16">
        <f t="shared" ref="D36" si="5">SUM(B36:C36)</f>
        <v>176</v>
      </c>
      <c r="E36" s="16" t="str">
        <f t="shared" si="4"/>
        <v/>
      </c>
    </row>
  </sheetData>
  <mergeCells count="1">
    <mergeCell ref="A23:D23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B1:F11"/>
  <sheetViews>
    <sheetView showGridLines="0" workbookViewId="0"/>
  </sheetViews>
  <sheetFormatPr defaultRowHeight="16.5" outlineLevelRow="1" outlineLevelCol="1"/>
  <cols>
    <col min="3" max="3" width="11" bestFit="1" customWidth="1"/>
    <col min="4" max="6" width="11.875" bestFit="1" customWidth="1" outlineLevel="1"/>
  </cols>
  <sheetData>
    <row r="1" spans="2:6" ht="17.25" thickBot="1"/>
    <row r="2" spans="2:6">
      <c r="B2" s="35" t="s">
        <v>246</v>
      </c>
      <c r="C2" s="36"/>
      <c r="D2" s="42"/>
      <c r="E2" s="42"/>
      <c r="F2" s="42"/>
    </row>
    <row r="3" spans="2:6" collapsed="1">
      <c r="B3" s="34"/>
      <c r="C3" s="34"/>
      <c r="D3" s="43" t="s">
        <v>248</v>
      </c>
      <c r="E3" s="43" t="s">
        <v>243</v>
      </c>
      <c r="F3" s="43" t="s">
        <v>245</v>
      </c>
    </row>
    <row r="4" spans="2:6" ht="40.5" hidden="1" outlineLevel="1">
      <c r="B4" s="38"/>
      <c r="C4" s="38"/>
      <c r="D4" s="31"/>
      <c r="E4" s="45" t="s">
        <v>244</v>
      </c>
      <c r="F4" s="45" t="s">
        <v>244</v>
      </c>
    </row>
    <row r="5" spans="2:6">
      <c r="B5" s="39" t="s">
        <v>247</v>
      </c>
      <c r="C5" s="40"/>
      <c r="D5" s="37"/>
      <c r="E5" s="37"/>
      <c r="F5" s="37"/>
    </row>
    <row r="6" spans="2:6" outlineLevel="1">
      <c r="B6" s="38"/>
      <c r="C6" s="38" t="s">
        <v>242</v>
      </c>
      <c r="D6" s="32">
        <v>0.3</v>
      </c>
      <c r="E6" s="44">
        <v>0.35</v>
      </c>
      <c r="F6" s="44">
        <v>0.25</v>
      </c>
    </row>
    <row r="7" spans="2:6">
      <c r="B7" s="39" t="s">
        <v>249</v>
      </c>
      <c r="C7" s="40"/>
      <c r="D7" s="37"/>
      <c r="E7" s="37"/>
      <c r="F7" s="37"/>
    </row>
    <row r="8" spans="2:6" ht="17.25" outlineLevel="1" thickBot="1">
      <c r="B8" s="41"/>
      <c r="C8" s="41" t="s">
        <v>255</v>
      </c>
      <c r="D8" s="33">
        <v>75495000</v>
      </c>
      <c r="E8" s="33">
        <v>88077500</v>
      </c>
      <c r="F8" s="33">
        <v>62912500</v>
      </c>
    </row>
    <row r="9" spans="2:6">
      <c r="B9" t="s">
        <v>250</v>
      </c>
    </row>
    <row r="10" spans="2:6">
      <c r="B10" t="s">
        <v>251</v>
      </c>
    </row>
    <row r="11" spans="2:6">
      <c r="B11" t="s">
        <v>252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sqref="A1:I1"/>
    </sheetView>
  </sheetViews>
  <sheetFormatPr defaultRowHeight="16.5"/>
  <cols>
    <col min="4" max="4" width="9.875" bestFit="1" customWidth="1"/>
    <col min="6" max="6" width="9.375" bestFit="1" customWidth="1"/>
    <col min="7" max="7" width="9.125" bestFit="1" customWidth="1"/>
    <col min="8" max="8" width="13" bestFit="1" customWidth="1"/>
    <col min="9" max="9" width="10.875" bestFit="1" customWidth="1"/>
  </cols>
  <sheetData>
    <row r="1" spans="1:9" ht="26.25">
      <c r="A1" s="64" t="s">
        <v>209</v>
      </c>
      <c r="B1" s="64"/>
      <c r="C1" s="64"/>
      <c r="D1" s="64"/>
      <c r="E1" s="64"/>
      <c r="F1" s="64"/>
      <c r="G1" s="64"/>
      <c r="H1" s="64"/>
      <c r="I1" s="64"/>
    </row>
    <row r="2" spans="1:9">
      <c r="A2" s="25"/>
      <c r="B2" s="25"/>
      <c r="C2" s="25"/>
      <c r="D2" s="25"/>
      <c r="E2" s="25"/>
      <c r="F2" s="25"/>
      <c r="G2" s="25"/>
      <c r="H2" s="25"/>
    </row>
    <row r="3" spans="1:9">
      <c r="A3" s="27" t="s">
        <v>210</v>
      </c>
      <c r="B3" s="27" t="s">
        <v>211</v>
      </c>
      <c r="C3" s="27" t="s">
        <v>212</v>
      </c>
      <c r="D3" s="27" t="s">
        <v>241</v>
      </c>
      <c r="E3" s="27" t="s">
        <v>240</v>
      </c>
      <c r="F3" s="27" t="s">
        <v>213</v>
      </c>
      <c r="G3" s="27" t="s">
        <v>214</v>
      </c>
      <c r="H3" s="27" t="s">
        <v>215</v>
      </c>
      <c r="I3" s="46" t="s">
        <v>253</v>
      </c>
    </row>
    <row r="4" spans="1:9">
      <c r="A4" s="27" t="s">
        <v>216</v>
      </c>
      <c r="B4" s="27" t="s">
        <v>217</v>
      </c>
      <c r="C4" s="27" t="s">
        <v>218</v>
      </c>
      <c r="D4" s="30">
        <v>41060</v>
      </c>
      <c r="E4" s="27">
        <v>50</v>
      </c>
      <c r="F4" s="29">
        <v>150000</v>
      </c>
      <c r="G4" s="27">
        <v>30</v>
      </c>
      <c r="H4" s="26">
        <f t="shared" ref="H4:H18" si="0">F4*G4</f>
        <v>4500000</v>
      </c>
      <c r="I4" s="13">
        <f t="shared" ref="I4:I19" si="1">H4*$I$21</f>
        <v>1350000</v>
      </c>
    </row>
    <row r="5" spans="1:9">
      <c r="A5" s="27" t="s">
        <v>219</v>
      </c>
      <c r="B5" s="27" t="s">
        <v>220</v>
      </c>
      <c r="C5" s="27" t="s">
        <v>221</v>
      </c>
      <c r="D5" s="30">
        <v>41061</v>
      </c>
      <c r="E5" s="27">
        <v>40</v>
      </c>
      <c r="F5" s="29">
        <v>250000</v>
      </c>
      <c r="G5" s="27">
        <v>38</v>
      </c>
      <c r="H5" s="26">
        <f t="shared" si="0"/>
        <v>9500000</v>
      </c>
      <c r="I5" s="13">
        <f t="shared" si="1"/>
        <v>2850000</v>
      </c>
    </row>
    <row r="6" spans="1:9">
      <c r="A6" s="27" t="s">
        <v>216</v>
      </c>
      <c r="B6" s="27" t="s">
        <v>222</v>
      </c>
      <c r="C6" s="27" t="s">
        <v>223</v>
      </c>
      <c r="D6" s="30">
        <v>41061</v>
      </c>
      <c r="E6" s="27">
        <v>50</v>
      </c>
      <c r="F6" s="29">
        <v>150000</v>
      </c>
      <c r="G6" s="27">
        <v>34</v>
      </c>
      <c r="H6" s="26">
        <f t="shared" si="0"/>
        <v>5100000</v>
      </c>
      <c r="I6" s="13">
        <f t="shared" si="1"/>
        <v>1530000</v>
      </c>
    </row>
    <row r="7" spans="1:9">
      <c r="A7" s="27" t="s">
        <v>224</v>
      </c>
      <c r="B7" s="27" t="s">
        <v>222</v>
      </c>
      <c r="C7" s="27" t="s">
        <v>225</v>
      </c>
      <c r="D7" s="30">
        <v>41061</v>
      </c>
      <c r="E7" s="27">
        <v>60</v>
      </c>
      <c r="F7" s="29">
        <v>600000</v>
      </c>
      <c r="G7" s="27">
        <v>57</v>
      </c>
      <c r="H7" s="26">
        <f t="shared" si="0"/>
        <v>34200000</v>
      </c>
      <c r="I7" s="13">
        <f t="shared" si="1"/>
        <v>10260000</v>
      </c>
    </row>
    <row r="8" spans="1:9">
      <c r="A8" s="27" t="s">
        <v>219</v>
      </c>
      <c r="B8" s="27" t="s">
        <v>226</v>
      </c>
      <c r="C8" s="27" t="s">
        <v>227</v>
      </c>
      <c r="D8" s="30">
        <v>41061</v>
      </c>
      <c r="E8" s="27">
        <v>80</v>
      </c>
      <c r="F8" s="29">
        <v>250000</v>
      </c>
      <c r="G8" s="27">
        <v>59</v>
      </c>
      <c r="H8" s="26">
        <f t="shared" si="0"/>
        <v>14750000</v>
      </c>
      <c r="I8" s="13">
        <f t="shared" si="1"/>
        <v>4425000</v>
      </c>
    </row>
    <row r="9" spans="1:9">
      <c r="A9" s="27" t="s">
        <v>224</v>
      </c>
      <c r="B9" s="27" t="s">
        <v>228</v>
      </c>
      <c r="C9" s="27" t="s">
        <v>229</v>
      </c>
      <c r="D9" s="30">
        <v>41060</v>
      </c>
      <c r="E9" s="27">
        <v>60</v>
      </c>
      <c r="F9" s="29">
        <v>600000</v>
      </c>
      <c r="G9" s="27">
        <v>55</v>
      </c>
      <c r="H9" s="26">
        <f t="shared" si="0"/>
        <v>33000000</v>
      </c>
      <c r="I9" s="13">
        <f t="shared" si="1"/>
        <v>9900000</v>
      </c>
    </row>
    <row r="10" spans="1:9">
      <c r="A10" s="27" t="s">
        <v>224</v>
      </c>
      <c r="B10" s="27" t="s">
        <v>217</v>
      </c>
      <c r="C10" s="27" t="s">
        <v>230</v>
      </c>
      <c r="D10" s="30">
        <v>41060</v>
      </c>
      <c r="E10" s="27">
        <v>60</v>
      </c>
      <c r="F10" s="29">
        <v>600000</v>
      </c>
      <c r="G10" s="27">
        <v>60</v>
      </c>
      <c r="H10" s="26">
        <f t="shared" si="0"/>
        <v>36000000</v>
      </c>
      <c r="I10" s="13">
        <f t="shared" si="1"/>
        <v>10800000</v>
      </c>
    </row>
    <row r="11" spans="1:9">
      <c r="A11" s="27" t="s">
        <v>216</v>
      </c>
      <c r="B11" s="27" t="s">
        <v>228</v>
      </c>
      <c r="C11" s="27" t="s">
        <v>231</v>
      </c>
      <c r="D11" s="30">
        <v>41060</v>
      </c>
      <c r="E11" s="27">
        <v>40</v>
      </c>
      <c r="F11" s="29">
        <v>150000</v>
      </c>
      <c r="G11" s="27">
        <v>29</v>
      </c>
      <c r="H11" s="26">
        <f t="shared" si="0"/>
        <v>4350000</v>
      </c>
      <c r="I11" s="13">
        <f t="shared" si="1"/>
        <v>1305000</v>
      </c>
    </row>
    <row r="12" spans="1:9">
      <c r="A12" s="27" t="s">
        <v>219</v>
      </c>
      <c r="B12" s="27" t="s">
        <v>222</v>
      </c>
      <c r="C12" s="27" t="s">
        <v>232</v>
      </c>
      <c r="D12" s="30">
        <v>41061</v>
      </c>
      <c r="E12" s="27">
        <v>50</v>
      </c>
      <c r="F12" s="29">
        <v>250000</v>
      </c>
      <c r="G12" s="27">
        <v>45</v>
      </c>
      <c r="H12" s="26">
        <f t="shared" si="0"/>
        <v>11250000</v>
      </c>
      <c r="I12" s="13">
        <f t="shared" si="1"/>
        <v>3375000</v>
      </c>
    </row>
    <row r="13" spans="1:9">
      <c r="A13" s="27" t="s">
        <v>219</v>
      </c>
      <c r="B13" s="27" t="s">
        <v>217</v>
      </c>
      <c r="C13" s="27" t="s">
        <v>233</v>
      </c>
      <c r="D13" s="30">
        <v>41060</v>
      </c>
      <c r="E13" s="27">
        <v>30</v>
      </c>
      <c r="F13" s="29">
        <v>250000</v>
      </c>
      <c r="G13" s="27">
        <v>19</v>
      </c>
      <c r="H13" s="26">
        <f t="shared" si="0"/>
        <v>4750000</v>
      </c>
      <c r="I13" s="13">
        <f t="shared" si="1"/>
        <v>1425000</v>
      </c>
    </row>
    <row r="14" spans="1:9">
      <c r="A14" s="27" t="s">
        <v>219</v>
      </c>
      <c r="B14" s="27" t="s">
        <v>228</v>
      </c>
      <c r="C14" s="27" t="s">
        <v>234</v>
      </c>
      <c r="D14" s="30">
        <v>41060</v>
      </c>
      <c r="E14" s="27">
        <v>50</v>
      </c>
      <c r="F14" s="29">
        <v>250000</v>
      </c>
      <c r="G14" s="27">
        <v>47</v>
      </c>
      <c r="H14" s="26">
        <f t="shared" si="0"/>
        <v>11750000</v>
      </c>
      <c r="I14" s="13">
        <f t="shared" si="1"/>
        <v>3525000</v>
      </c>
    </row>
    <row r="15" spans="1:9">
      <c r="A15" s="27" t="s">
        <v>216</v>
      </c>
      <c r="B15" s="27" t="s">
        <v>220</v>
      </c>
      <c r="C15" s="27" t="s">
        <v>235</v>
      </c>
      <c r="D15" s="30">
        <v>41061</v>
      </c>
      <c r="E15" s="27">
        <v>30</v>
      </c>
      <c r="F15" s="29">
        <v>150000</v>
      </c>
      <c r="G15" s="27">
        <v>26</v>
      </c>
      <c r="H15" s="26">
        <f t="shared" si="0"/>
        <v>3900000</v>
      </c>
      <c r="I15" s="13">
        <f t="shared" si="1"/>
        <v>1170000</v>
      </c>
    </row>
    <row r="16" spans="1:9">
      <c r="A16" s="27" t="s">
        <v>224</v>
      </c>
      <c r="B16" s="27" t="s">
        <v>220</v>
      </c>
      <c r="C16" s="27" t="s">
        <v>236</v>
      </c>
      <c r="D16" s="30">
        <v>41061</v>
      </c>
      <c r="E16" s="27">
        <v>80</v>
      </c>
      <c r="F16" s="29">
        <v>600000</v>
      </c>
      <c r="G16" s="27">
        <v>69</v>
      </c>
      <c r="H16" s="26">
        <f t="shared" si="0"/>
        <v>41400000</v>
      </c>
      <c r="I16" s="13">
        <f t="shared" si="1"/>
        <v>12420000</v>
      </c>
    </row>
    <row r="17" spans="1:9">
      <c r="A17" s="27" t="s">
        <v>216</v>
      </c>
      <c r="B17" s="27" t="s">
        <v>226</v>
      </c>
      <c r="C17" s="27" t="s">
        <v>237</v>
      </c>
      <c r="D17" s="30">
        <v>41061</v>
      </c>
      <c r="E17" s="27">
        <v>50</v>
      </c>
      <c r="F17" s="29">
        <v>150000</v>
      </c>
      <c r="G17" s="27">
        <v>40</v>
      </c>
      <c r="H17" s="26">
        <f t="shared" si="0"/>
        <v>6000000</v>
      </c>
      <c r="I17" s="13">
        <f t="shared" si="1"/>
        <v>1800000</v>
      </c>
    </row>
    <row r="18" spans="1:9">
      <c r="A18" s="27" t="s">
        <v>224</v>
      </c>
      <c r="B18" s="27" t="s">
        <v>226</v>
      </c>
      <c r="C18" s="27" t="s">
        <v>238</v>
      </c>
      <c r="D18" s="30">
        <v>41061</v>
      </c>
      <c r="E18" s="27">
        <v>60</v>
      </c>
      <c r="F18" s="29">
        <v>600000</v>
      </c>
      <c r="G18" s="27">
        <v>52</v>
      </c>
      <c r="H18" s="26">
        <f t="shared" si="0"/>
        <v>31200000</v>
      </c>
      <c r="I18" s="13">
        <f t="shared" si="1"/>
        <v>9360000</v>
      </c>
    </row>
    <row r="19" spans="1:9">
      <c r="A19" s="63" t="s">
        <v>254</v>
      </c>
      <c r="B19" s="63"/>
      <c r="C19" s="63"/>
      <c r="D19" s="63"/>
      <c r="E19" s="63"/>
      <c r="F19" s="63"/>
      <c r="G19" s="63"/>
      <c r="H19" s="26">
        <f>SUM(H4:H18)</f>
        <v>251650000</v>
      </c>
      <c r="I19" s="13">
        <f t="shared" si="1"/>
        <v>75495000</v>
      </c>
    </row>
    <row r="20" spans="1:9">
      <c r="A20" s="25"/>
      <c r="B20" s="25"/>
      <c r="C20" s="25"/>
      <c r="D20" s="25"/>
      <c r="E20" s="25"/>
      <c r="F20" s="25"/>
      <c r="G20" s="25"/>
      <c r="H20" s="25"/>
    </row>
    <row r="21" spans="1:9">
      <c r="F21" s="25"/>
      <c r="H21" s="27" t="s">
        <v>239</v>
      </c>
      <c r="I21" s="28">
        <v>0.3</v>
      </c>
    </row>
  </sheetData>
  <scenarios current="1" sqref="I19">
    <scenario name="이익률증가" locked="1" count="1" user="시나공" comment="만든 사람 시나공 날짜 2012-08-09">
      <inputCells r="I21" val="0.35" numFmtId="9"/>
    </scenario>
    <scenario name="이익률감소" locked="1" count="1" user="시나공" comment="만든 사람 시나공 날짜 2012-08-09">
      <inputCells r="I21" val="0.25" numFmtId="9"/>
    </scenario>
  </scenarios>
  <mergeCells count="2">
    <mergeCell ref="A19:G19"/>
    <mergeCell ref="A1:I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9"/>
  <sheetViews>
    <sheetView workbookViewId="0"/>
  </sheetViews>
  <sheetFormatPr defaultRowHeight="16.5" outlineLevelRow="3"/>
  <cols>
    <col min="1" max="1" width="2.625" style="11" customWidth="1"/>
    <col min="2" max="6" width="9" style="11"/>
    <col min="7" max="10" width="9" style="11" customWidth="1"/>
    <col min="11" max="12" width="9" style="11"/>
    <col min="13" max="13" width="9" style="11" customWidth="1"/>
    <col min="14" max="16384" width="9" style="11"/>
  </cols>
  <sheetData>
    <row r="1" spans="2:10" ht="26.25">
      <c r="B1" s="61" t="s">
        <v>256</v>
      </c>
      <c r="C1" s="61"/>
      <c r="D1" s="61"/>
      <c r="E1" s="61"/>
      <c r="F1" s="61"/>
      <c r="G1" s="61"/>
      <c r="H1" s="61"/>
      <c r="I1" s="61"/>
      <c r="J1" s="61"/>
    </row>
    <row r="3" spans="2:10">
      <c r="B3" s="16" t="s">
        <v>257</v>
      </c>
      <c r="C3" s="16" t="s">
        <v>258</v>
      </c>
      <c r="D3" s="16" t="s">
        <v>259</v>
      </c>
      <c r="E3" s="16" t="s">
        <v>260</v>
      </c>
      <c r="F3" s="16" t="s">
        <v>261</v>
      </c>
      <c r="G3" s="16" t="s">
        <v>262</v>
      </c>
      <c r="H3" s="16" t="s">
        <v>263</v>
      </c>
      <c r="I3" s="16" t="s">
        <v>264</v>
      </c>
      <c r="J3" s="47" t="s">
        <v>265</v>
      </c>
    </row>
    <row r="4" spans="2:10" outlineLevel="3">
      <c r="B4" s="16" t="s">
        <v>266</v>
      </c>
      <c r="C4" s="16">
        <v>1</v>
      </c>
      <c r="D4" s="22">
        <v>88</v>
      </c>
      <c r="E4" s="48">
        <v>90</v>
      </c>
      <c r="F4" s="48">
        <v>95</v>
      </c>
      <c r="G4" s="48">
        <v>91</v>
      </c>
      <c r="H4" s="48">
        <v>90</v>
      </c>
      <c r="I4" s="48">
        <f>D4+E4+F4+G4+H4</f>
        <v>454</v>
      </c>
      <c r="J4" s="22">
        <f>AVERAGE(I4/5)</f>
        <v>90.8</v>
      </c>
    </row>
    <row r="5" spans="2:10" outlineLevel="3">
      <c r="B5" s="16" t="s">
        <v>270</v>
      </c>
      <c r="C5" s="16">
        <v>1</v>
      </c>
      <c r="D5" s="22">
        <v>68</v>
      </c>
      <c r="E5" s="48">
        <v>66</v>
      </c>
      <c r="F5" s="48">
        <v>47</v>
      </c>
      <c r="G5" s="48">
        <v>62</v>
      </c>
      <c r="H5" s="48">
        <v>55</v>
      </c>
      <c r="I5" s="48">
        <f t="shared" ref="I5:I25" si="0">D5+E5+F5+G5+H5</f>
        <v>298</v>
      </c>
      <c r="J5" s="22">
        <f>AVERAGE(I5/5)</f>
        <v>59.6</v>
      </c>
    </row>
    <row r="6" spans="2:10" outlineLevel="3">
      <c r="B6" s="16" t="s">
        <v>274</v>
      </c>
      <c r="C6" s="16">
        <v>1</v>
      </c>
      <c r="D6" s="22">
        <v>79</v>
      </c>
      <c r="E6" s="48">
        <v>76</v>
      </c>
      <c r="F6" s="48">
        <v>78</v>
      </c>
      <c r="G6" s="48">
        <v>80</v>
      </c>
      <c r="H6" s="48">
        <v>83</v>
      </c>
      <c r="I6" s="48">
        <f t="shared" si="0"/>
        <v>396</v>
      </c>
      <c r="J6" s="22">
        <f>AVERAGE(I6/5)</f>
        <v>79.2</v>
      </c>
    </row>
    <row r="7" spans="2:10" outlineLevel="3">
      <c r="B7" s="16" t="s">
        <v>279</v>
      </c>
      <c r="C7" s="16">
        <v>1</v>
      </c>
      <c r="D7" s="22">
        <v>68</v>
      </c>
      <c r="E7" s="48">
        <v>75</v>
      </c>
      <c r="F7" s="48">
        <v>83</v>
      </c>
      <c r="G7" s="48">
        <v>82</v>
      </c>
      <c r="H7" s="48">
        <v>81</v>
      </c>
      <c r="I7" s="48">
        <f t="shared" si="0"/>
        <v>389</v>
      </c>
      <c r="J7" s="22">
        <f>AVERAGE(I7/5)</f>
        <v>77.8</v>
      </c>
    </row>
    <row r="8" spans="2:10" outlineLevel="2">
      <c r="B8" s="16"/>
      <c r="C8" s="49" t="s">
        <v>287</v>
      </c>
      <c r="D8" s="22"/>
      <c r="E8" s="48"/>
      <c r="F8" s="48">
        <f>SUBTOTAL(5,F4:F7)</f>
        <v>47</v>
      </c>
      <c r="G8" s="48"/>
      <c r="H8" s="48"/>
      <c r="I8" s="48"/>
      <c r="J8" s="22"/>
    </row>
    <row r="9" spans="2:10" outlineLevel="1">
      <c r="B9" s="16"/>
      <c r="C9" s="49" t="s">
        <v>282</v>
      </c>
      <c r="D9" s="22"/>
      <c r="E9" s="48">
        <f>SUBTOTAL(4,E4:E7)</f>
        <v>90</v>
      </c>
      <c r="F9" s="48"/>
      <c r="G9" s="48"/>
      <c r="H9" s="48"/>
      <c r="I9" s="48"/>
      <c r="J9" s="22"/>
    </row>
    <row r="10" spans="2:10" outlineLevel="3">
      <c r="B10" s="16" t="s">
        <v>269</v>
      </c>
      <c r="C10" s="16">
        <v>2</v>
      </c>
      <c r="D10" s="22">
        <v>59</v>
      </c>
      <c r="E10" s="48">
        <v>60</v>
      </c>
      <c r="F10" s="48">
        <v>60</v>
      </c>
      <c r="G10" s="48">
        <v>68</v>
      </c>
      <c r="H10" s="48">
        <v>67</v>
      </c>
      <c r="I10" s="48">
        <f t="shared" si="0"/>
        <v>314</v>
      </c>
      <c r="J10" s="22">
        <f>AVERAGE(I10/5)</f>
        <v>62.8</v>
      </c>
    </row>
    <row r="11" spans="2:10" outlineLevel="3">
      <c r="B11" s="16" t="s">
        <v>272</v>
      </c>
      <c r="C11" s="16">
        <v>2</v>
      </c>
      <c r="D11" s="22">
        <v>87</v>
      </c>
      <c r="E11" s="48">
        <v>88</v>
      </c>
      <c r="F11" s="48">
        <v>83</v>
      </c>
      <c r="G11" s="48">
        <v>83</v>
      </c>
      <c r="H11" s="48">
        <v>88</v>
      </c>
      <c r="I11" s="48">
        <f t="shared" si="0"/>
        <v>429</v>
      </c>
      <c r="J11" s="22">
        <f>AVERAGE(I11/5)</f>
        <v>85.8</v>
      </c>
    </row>
    <row r="12" spans="2:10" outlineLevel="3">
      <c r="B12" s="16" t="s">
        <v>276</v>
      </c>
      <c r="C12" s="16">
        <v>2</v>
      </c>
      <c r="D12" s="22">
        <v>91</v>
      </c>
      <c r="E12" s="48">
        <v>90</v>
      </c>
      <c r="F12" s="48">
        <v>92</v>
      </c>
      <c r="G12" s="48">
        <v>90</v>
      </c>
      <c r="H12" s="48">
        <v>93</v>
      </c>
      <c r="I12" s="48">
        <f t="shared" si="0"/>
        <v>456</v>
      </c>
      <c r="J12" s="22">
        <f>AVERAGE(I12/5)</f>
        <v>91.2</v>
      </c>
    </row>
    <row r="13" spans="2:10" outlineLevel="3">
      <c r="B13" s="16" t="s">
        <v>280</v>
      </c>
      <c r="C13" s="16">
        <v>2</v>
      </c>
      <c r="D13" s="22">
        <v>63</v>
      </c>
      <c r="E13" s="48">
        <v>62</v>
      </c>
      <c r="F13" s="48">
        <v>59</v>
      </c>
      <c r="G13" s="48">
        <v>68</v>
      </c>
      <c r="H13" s="48">
        <v>70</v>
      </c>
      <c r="I13" s="48">
        <f t="shared" si="0"/>
        <v>322</v>
      </c>
      <c r="J13" s="22">
        <f>AVERAGE(I13/5)</f>
        <v>64.400000000000006</v>
      </c>
    </row>
    <row r="14" spans="2:10" outlineLevel="2">
      <c r="B14" s="16"/>
      <c r="C14" s="49" t="s">
        <v>288</v>
      </c>
      <c r="D14" s="22"/>
      <c r="E14" s="48"/>
      <c r="F14" s="48">
        <f>SUBTOTAL(5,F10:F13)</f>
        <v>59</v>
      </c>
      <c r="G14" s="48"/>
      <c r="H14" s="48"/>
      <c r="I14" s="48"/>
      <c r="J14" s="22"/>
    </row>
    <row r="15" spans="2:10" outlineLevel="1">
      <c r="B15" s="16"/>
      <c r="C15" s="49" t="s">
        <v>283</v>
      </c>
      <c r="D15" s="22"/>
      <c r="E15" s="48">
        <f>SUBTOTAL(4,E10:E13)</f>
        <v>90</v>
      </c>
      <c r="F15" s="48"/>
      <c r="G15" s="48"/>
      <c r="H15" s="48"/>
      <c r="I15" s="48"/>
      <c r="J15" s="22"/>
    </row>
    <row r="16" spans="2:10" outlineLevel="3">
      <c r="B16" s="16" t="s">
        <v>267</v>
      </c>
      <c r="C16" s="16">
        <v>3</v>
      </c>
      <c r="D16" s="22">
        <v>96</v>
      </c>
      <c r="E16" s="48">
        <v>95</v>
      </c>
      <c r="F16" s="48">
        <v>95</v>
      </c>
      <c r="G16" s="48">
        <v>96</v>
      </c>
      <c r="H16" s="48">
        <v>97</v>
      </c>
      <c r="I16" s="48">
        <f t="shared" si="0"/>
        <v>479</v>
      </c>
      <c r="J16" s="22">
        <f>AVERAGE(I16/5)</f>
        <v>95.8</v>
      </c>
    </row>
    <row r="17" spans="2:10" outlineLevel="3">
      <c r="B17" s="16" t="s">
        <v>271</v>
      </c>
      <c r="C17" s="16">
        <v>3</v>
      </c>
      <c r="D17" s="22">
        <v>96</v>
      </c>
      <c r="E17" s="48">
        <v>98</v>
      </c>
      <c r="F17" s="48">
        <v>91</v>
      </c>
      <c r="G17" s="48">
        <v>95</v>
      </c>
      <c r="H17" s="48">
        <v>96</v>
      </c>
      <c r="I17" s="48">
        <f t="shared" si="0"/>
        <v>476</v>
      </c>
      <c r="J17" s="22">
        <f>AVERAGE(I17/5)</f>
        <v>95.2</v>
      </c>
    </row>
    <row r="18" spans="2:10" outlineLevel="3">
      <c r="B18" s="16" t="s">
        <v>275</v>
      </c>
      <c r="C18" s="16">
        <v>3</v>
      </c>
      <c r="D18" s="22">
        <v>86</v>
      </c>
      <c r="E18" s="48">
        <v>81</v>
      </c>
      <c r="F18" s="48">
        <v>80</v>
      </c>
      <c r="G18" s="48">
        <v>88</v>
      </c>
      <c r="H18" s="48">
        <v>91</v>
      </c>
      <c r="I18" s="48">
        <f t="shared" si="0"/>
        <v>426</v>
      </c>
      <c r="J18" s="22">
        <f>AVERAGE(I18/5)</f>
        <v>85.2</v>
      </c>
    </row>
    <row r="19" spans="2:10" outlineLevel="3">
      <c r="B19" s="16" t="s">
        <v>278</v>
      </c>
      <c r="C19" s="16">
        <v>3</v>
      </c>
      <c r="D19" s="22">
        <v>79</v>
      </c>
      <c r="E19" s="48">
        <v>98</v>
      </c>
      <c r="F19" s="48">
        <v>80</v>
      </c>
      <c r="G19" s="48">
        <v>91</v>
      </c>
      <c r="H19" s="48">
        <v>88</v>
      </c>
      <c r="I19" s="48">
        <f t="shared" si="0"/>
        <v>436</v>
      </c>
      <c r="J19" s="22">
        <f>AVERAGE(I19/5)</f>
        <v>87.2</v>
      </c>
    </row>
    <row r="20" spans="2:10" outlineLevel="2">
      <c r="B20" s="16"/>
      <c r="C20" s="49" t="s">
        <v>289</v>
      </c>
      <c r="D20" s="22"/>
      <c r="E20" s="48"/>
      <c r="F20" s="48">
        <f>SUBTOTAL(5,F16:F19)</f>
        <v>80</v>
      </c>
      <c r="G20" s="48"/>
      <c r="H20" s="48"/>
      <c r="I20" s="48"/>
      <c r="J20" s="22"/>
    </row>
    <row r="21" spans="2:10" outlineLevel="1">
      <c r="B21" s="16"/>
      <c r="C21" s="49" t="s">
        <v>284</v>
      </c>
      <c r="D21" s="22"/>
      <c r="E21" s="48">
        <f>SUBTOTAL(4,E16:E19)</f>
        <v>98</v>
      </c>
      <c r="F21" s="48"/>
      <c r="G21" s="48"/>
      <c r="H21" s="48"/>
      <c r="I21" s="48"/>
      <c r="J21" s="22"/>
    </row>
    <row r="22" spans="2:10" outlineLevel="3">
      <c r="B22" s="16" t="s">
        <v>268</v>
      </c>
      <c r="C22" s="16">
        <v>4</v>
      </c>
      <c r="D22" s="22">
        <v>78</v>
      </c>
      <c r="E22" s="48">
        <v>70</v>
      </c>
      <c r="F22" s="48">
        <v>46</v>
      </c>
      <c r="G22" s="48">
        <v>76</v>
      </c>
      <c r="H22" s="48">
        <v>81</v>
      </c>
      <c r="I22" s="48">
        <f t="shared" si="0"/>
        <v>351</v>
      </c>
      <c r="J22" s="22">
        <f>AVERAGE(I22/5)</f>
        <v>70.2</v>
      </c>
    </row>
    <row r="23" spans="2:10" outlineLevel="3">
      <c r="B23" s="16" t="s">
        <v>273</v>
      </c>
      <c r="C23" s="16">
        <v>4</v>
      </c>
      <c r="D23" s="22">
        <v>86</v>
      </c>
      <c r="E23" s="48">
        <v>86</v>
      </c>
      <c r="F23" s="48">
        <v>81</v>
      </c>
      <c r="G23" s="48">
        <v>79</v>
      </c>
      <c r="H23" s="48">
        <v>81</v>
      </c>
      <c r="I23" s="48">
        <f t="shared" si="0"/>
        <v>413</v>
      </c>
      <c r="J23" s="22">
        <f>AVERAGE(I23/5)</f>
        <v>82.6</v>
      </c>
    </row>
    <row r="24" spans="2:10" outlineLevel="3">
      <c r="B24" s="16" t="s">
        <v>277</v>
      </c>
      <c r="C24" s="16">
        <v>4</v>
      </c>
      <c r="D24" s="22">
        <v>80</v>
      </c>
      <c r="E24" s="48">
        <v>58</v>
      </c>
      <c r="F24" s="48">
        <v>56</v>
      </c>
      <c r="G24" s="48">
        <v>78</v>
      </c>
      <c r="H24" s="48">
        <v>80</v>
      </c>
      <c r="I24" s="48">
        <f t="shared" si="0"/>
        <v>352</v>
      </c>
      <c r="J24" s="22">
        <f>AVERAGE(I24/5)</f>
        <v>70.400000000000006</v>
      </c>
    </row>
    <row r="25" spans="2:10" outlineLevel="3">
      <c r="B25" s="16" t="s">
        <v>281</v>
      </c>
      <c r="C25" s="16">
        <v>4</v>
      </c>
      <c r="D25" s="22">
        <v>88</v>
      </c>
      <c r="E25" s="48">
        <v>84</v>
      </c>
      <c r="F25" s="48">
        <v>83</v>
      </c>
      <c r="G25" s="48">
        <v>84</v>
      </c>
      <c r="H25" s="48">
        <v>89</v>
      </c>
      <c r="I25" s="48">
        <f t="shared" si="0"/>
        <v>428</v>
      </c>
      <c r="J25" s="22">
        <f>AVERAGE(I25/5)</f>
        <v>85.6</v>
      </c>
    </row>
    <row r="26" spans="2:10" outlineLevel="2">
      <c r="B26" s="12"/>
      <c r="C26" s="52" t="s">
        <v>290</v>
      </c>
      <c r="D26" s="50"/>
      <c r="E26" s="51"/>
      <c r="F26" s="51">
        <f>SUBTOTAL(5,F22:F25)</f>
        <v>46</v>
      </c>
      <c r="G26" s="51"/>
      <c r="H26" s="51"/>
      <c r="I26" s="51"/>
      <c r="J26" s="50"/>
    </row>
    <row r="27" spans="2:10" outlineLevel="1">
      <c r="B27" s="12"/>
      <c r="C27" s="52" t="s">
        <v>285</v>
      </c>
      <c r="D27" s="50"/>
      <c r="E27" s="51">
        <f>SUBTOTAL(4,E22:E25)</f>
        <v>86</v>
      </c>
      <c r="F27" s="51"/>
      <c r="G27" s="51"/>
      <c r="H27" s="51"/>
      <c r="I27" s="51"/>
      <c r="J27" s="50"/>
    </row>
    <row r="28" spans="2:10">
      <c r="B28" s="12"/>
      <c r="C28" s="52" t="s">
        <v>291</v>
      </c>
      <c r="D28" s="50"/>
      <c r="E28" s="51"/>
      <c r="F28" s="51">
        <f>SUBTOTAL(5,F4:F25)</f>
        <v>46</v>
      </c>
      <c r="G28" s="51"/>
      <c r="H28" s="51"/>
      <c r="I28" s="51"/>
      <c r="J28" s="50"/>
    </row>
    <row r="29" spans="2:10">
      <c r="B29" s="12"/>
      <c r="C29" s="52" t="s">
        <v>286</v>
      </c>
      <c r="D29" s="50"/>
      <c r="E29" s="51">
        <f>SUBTOTAL(4,E4:E25)</f>
        <v>98</v>
      </c>
      <c r="F29" s="51"/>
      <c r="G29" s="51"/>
      <c r="H29" s="51"/>
      <c r="I29" s="51"/>
      <c r="J29" s="50"/>
    </row>
  </sheetData>
  <sortState ref="B4:J19">
    <sortCondition ref="C4:C19"/>
  </sortState>
  <mergeCells count="1">
    <mergeCell ref="B1:J1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sqref="A1:G1"/>
    </sheetView>
  </sheetViews>
  <sheetFormatPr defaultRowHeight="16.5"/>
  <cols>
    <col min="1" max="1" width="10" bestFit="1" customWidth="1"/>
    <col min="4" max="7" width="10.625" customWidth="1"/>
  </cols>
  <sheetData>
    <row r="1" spans="1:7" ht="26.25">
      <c r="A1" s="61" t="s">
        <v>301</v>
      </c>
      <c r="B1" s="61"/>
      <c r="C1" s="61"/>
      <c r="D1" s="61"/>
      <c r="E1" s="61"/>
      <c r="F1" s="61"/>
      <c r="G1" s="61"/>
    </row>
    <row r="3" spans="1:7">
      <c r="A3" s="54" t="s">
        <v>346</v>
      </c>
      <c r="B3" s="55" t="s">
        <v>347</v>
      </c>
      <c r="C3" s="55" t="s">
        <v>348</v>
      </c>
      <c r="D3" s="55" t="s">
        <v>349</v>
      </c>
      <c r="E3" s="55" t="s">
        <v>350</v>
      </c>
      <c r="F3" s="55" t="s">
        <v>351</v>
      </c>
      <c r="G3" s="55" t="s">
        <v>352</v>
      </c>
    </row>
    <row r="4" spans="1:7">
      <c r="A4" s="14" t="s">
        <v>302</v>
      </c>
      <c r="B4" s="14" t="s">
        <v>292</v>
      </c>
      <c r="C4" s="14" t="s">
        <v>311</v>
      </c>
      <c r="D4" s="57">
        <v>120000</v>
      </c>
      <c r="E4" s="57">
        <v>125000</v>
      </c>
      <c r="F4" s="57">
        <v>564</v>
      </c>
      <c r="G4" s="57">
        <f>E4-F4</f>
        <v>124436</v>
      </c>
    </row>
    <row r="5" spans="1:7">
      <c r="A5" s="14" t="s">
        <v>303</v>
      </c>
      <c r="B5" s="14" t="s">
        <v>293</v>
      </c>
      <c r="C5" s="14" t="s">
        <v>312</v>
      </c>
      <c r="D5" s="57">
        <v>120000</v>
      </c>
      <c r="E5" s="57">
        <v>120000</v>
      </c>
      <c r="F5" s="57">
        <v>857</v>
      </c>
      <c r="G5" s="57">
        <f t="shared" ref="G5:G12" si="0">E5-F5</f>
        <v>119143</v>
      </c>
    </row>
    <row r="6" spans="1:7">
      <c r="A6" s="53" t="s">
        <v>308</v>
      </c>
      <c r="B6" s="14" t="s">
        <v>294</v>
      </c>
      <c r="C6" s="14" t="s">
        <v>313</v>
      </c>
      <c r="D6" s="57">
        <v>120000</v>
      </c>
      <c r="E6" s="57">
        <v>120000</v>
      </c>
      <c r="F6" s="57">
        <v>963</v>
      </c>
      <c r="G6" s="57">
        <f t="shared" si="0"/>
        <v>119037</v>
      </c>
    </row>
    <row r="7" spans="1:7">
      <c r="A7" s="14" t="s">
        <v>304</v>
      </c>
      <c r="B7" s="14" t="s">
        <v>295</v>
      </c>
      <c r="C7" s="14" t="s">
        <v>314</v>
      </c>
      <c r="D7" s="57">
        <v>15000</v>
      </c>
      <c r="E7" s="57">
        <v>16000</v>
      </c>
      <c r="F7" s="57">
        <v>99</v>
      </c>
      <c r="G7" s="57">
        <f t="shared" si="0"/>
        <v>15901</v>
      </c>
    </row>
    <row r="8" spans="1:7">
      <c r="A8" s="14" t="s">
        <v>305</v>
      </c>
      <c r="B8" s="14" t="s">
        <v>296</v>
      </c>
      <c r="C8" s="14" t="s">
        <v>315</v>
      </c>
      <c r="D8" s="57">
        <v>10000</v>
      </c>
      <c r="E8" s="57">
        <v>9500</v>
      </c>
      <c r="F8" s="57">
        <v>68</v>
      </c>
      <c r="G8" s="57">
        <f t="shared" si="0"/>
        <v>9432</v>
      </c>
    </row>
    <row r="9" spans="1:7">
      <c r="A9" s="14" t="s">
        <v>306</v>
      </c>
      <c r="B9" s="14" t="s">
        <v>297</v>
      </c>
      <c r="C9" s="14" t="s">
        <v>316</v>
      </c>
      <c r="D9" s="57">
        <v>100000</v>
      </c>
      <c r="E9" s="57">
        <v>110000</v>
      </c>
      <c r="F9" s="57">
        <v>625</v>
      </c>
      <c r="G9" s="57">
        <f t="shared" si="0"/>
        <v>109375</v>
      </c>
    </row>
    <row r="10" spans="1:7">
      <c r="A10" s="14" t="s">
        <v>307</v>
      </c>
      <c r="B10" s="14" t="s">
        <v>298</v>
      </c>
      <c r="C10" s="14" t="s">
        <v>317</v>
      </c>
      <c r="D10" s="57">
        <v>50000</v>
      </c>
      <c r="E10" s="57">
        <v>50000</v>
      </c>
      <c r="F10" s="57">
        <v>97</v>
      </c>
      <c r="G10" s="57">
        <f t="shared" si="0"/>
        <v>49903</v>
      </c>
    </row>
    <row r="11" spans="1:7">
      <c r="A11" s="14" t="s">
        <v>309</v>
      </c>
      <c r="B11" s="14" t="s">
        <v>299</v>
      </c>
      <c r="C11" s="14" t="s">
        <v>318</v>
      </c>
      <c r="D11" s="57">
        <v>60000</v>
      </c>
      <c r="E11" s="57">
        <v>65000</v>
      </c>
      <c r="F11" s="57">
        <v>95</v>
      </c>
      <c r="G11" s="57">
        <f t="shared" si="0"/>
        <v>64905</v>
      </c>
    </row>
    <row r="12" spans="1:7">
      <c r="A12" s="14" t="s">
        <v>310</v>
      </c>
      <c r="B12" s="14" t="s">
        <v>300</v>
      </c>
      <c r="C12" s="14" t="s">
        <v>319</v>
      </c>
      <c r="D12" s="57">
        <v>100000</v>
      </c>
      <c r="E12" s="57">
        <v>90000</v>
      </c>
      <c r="F12" s="57">
        <v>86</v>
      </c>
      <c r="G12" s="57">
        <f t="shared" si="0"/>
        <v>89914</v>
      </c>
    </row>
    <row r="13" spans="1:7">
      <c r="A13" s="65" t="s">
        <v>320</v>
      </c>
      <c r="B13" s="66"/>
      <c r="C13" s="67"/>
      <c r="D13" s="58">
        <f>AVERAGE(D4:D12)</f>
        <v>77222.222222222219</v>
      </c>
      <c r="E13" s="58">
        <f t="shared" ref="E13:G13" si="1">AVERAGE(E4:E12)</f>
        <v>78388.888888888891</v>
      </c>
      <c r="F13" s="58">
        <f t="shared" si="1"/>
        <v>383.77777777777777</v>
      </c>
      <c r="G13" s="58">
        <f t="shared" si="1"/>
        <v>78005.111111111109</v>
      </c>
    </row>
  </sheetData>
  <dataConsolidate/>
  <mergeCells count="2">
    <mergeCell ref="A1:G1"/>
    <mergeCell ref="A13:C13"/>
  </mergeCells>
  <phoneticPr fontId="1" type="noConversion"/>
  <pageMargins left="0.7" right="0.7" top="0.75" bottom="0.75" header="0.3" footer="0.3"/>
  <pageSetup paperSize="9" orientation="portrait" horizontalDpi="4294967292" verticalDpi="0" copies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workbookViewId="0">
      <selection sqref="A1:H1"/>
    </sheetView>
  </sheetViews>
  <sheetFormatPr defaultRowHeight="16.5"/>
  <cols>
    <col min="4" max="4" width="10.875" bestFit="1" customWidth="1"/>
    <col min="5" max="7" width="9.375" bestFit="1" customWidth="1"/>
    <col min="8" max="8" width="10.875" bestFit="1" customWidth="1"/>
  </cols>
  <sheetData>
    <row r="1" spans="1:8" ht="26.25">
      <c r="A1" s="61" t="s">
        <v>321</v>
      </c>
      <c r="B1" s="61"/>
      <c r="C1" s="61"/>
      <c r="D1" s="61"/>
      <c r="E1" s="61"/>
      <c r="F1" s="61"/>
      <c r="G1" s="61"/>
      <c r="H1" s="61"/>
    </row>
    <row r="3" spans="1:8">
      <c r="A3" s="56" t="s">
        <v>322</v>
      </c>
      <c r="B3" s="56" t="s">
        <v>323</v>
      </c>
      <c r="C3" s="56" t="s">
        <v>324</v>
      </c>
      <c r="D3" s="56" t="s">
        <v>325</v>
      </c>
      <c r="E3" s="56" t="s">
        <v>326</v>
      </c>
      <c r="F3" s="56" t="s">
        <v>327</v>
      </c>
      <c r="G3" s="56" t="s">
        <v>328</v>
      </c>
      <c r="H3" s="56" t="s">
        <v>329</v>
      </c>
    </row>
    <row r="4" spans="1:8">
      <c r="A4" s="56" t="s">
        <v>330</v>
      </c>
      <c r="B4" s="56" t="s">
        <v>331</v>
      </c>
      <c r="C4" s="56" t="s">
        <v>332</v>
      </c>
      <c r="D4" s="56">
        <v>2400000</v>
      </c>
      <c r="E4" s="56">
        <v>650000</v>
      </c>
      <c r="F4" s="56">
        <v>900000</v>
      </c>
      <c r="G4" s="56">
        <f>(D4+E4)*11%</f>
        <v>335500</v>
      </c>
      <c r="H4" s="56">
        <f>D4+E4+F4-G4</f>
        <v>3614500</v>
      </c>
    </row>
    <row r="5" spans="1:8">
      <c r="A5" s="56" t="s">
        <v>333</v>
      </c>
      <c r="B5" s="56" t="s">
        <v>334</v>
      </c>
      <c r="C5" s="56" t="s">
        <v>335</v>
      </c>
      <c r="D5" s="56">
        <v>1900000</v>
      </c>
      <c r="E5" s="56">
        <v>300000</v>
      </c>
      <c r="F5" s="56">
        <v>600000</v>
      </c>
      <c r="G5" s="56">
        <f t="shared" ref="G5:G13" si="0">(D5+E5)*11%</f>
        <v>242000</v>
      </c>
      <c r="H5" s="56">
        <f t="shared" ref="H5:H13" si="1">D5+E5+F5-G5</f>
        <v>2558000</v>
      </c>
    </row>
    <row r="6" spans="1:8">
      <c r="A6" s="56" t="s">
        <v>336</v>
      </c>
      <c r="B6" s="56" t="s">
        <v>337</v>
      </c>
      <c r="C6" s="56" t="s">
        <v>338</v>
      </c>
      <c r="D6" s="56">
        <v>1650000</v>
      </c>
      <c r="E6" s="56">
        <v>100000</v>
      </c>
      <c r="F6" s="56">
        <v>400000</v>
      </c>
      <c r="G6" s="56">
        <f t="shared" si="0"/>
        <v>192500</v>
      </c>
      <c r="H6" s="56">
        <f t="shared" si="1"/>
        <v>1957500</v>
      </c>
    </row>
    <row r="7" spans="1:8">
      <c r="A7" s="56" t="s">
        <v>339</v>
      </c>
      <c r="B7" s="56" t="s">
        <v>331</v>
      </c>
      <c r="C7" s="56" t="s">
        <v>335</v>
      </c>
      <c r="D7" s="56">
        <v>1850000</v>
      </c>
      <c r="E7" s="56">
        <v>250000</v>
      </c>
      <c r="F7" s="56">
        <v>600000</v>
      </c>
      <c r="G7" s="56">
        <f t="shared" si="0"/>
        <v>231000</v>
      </c>
      <c r="H7" s="56">
        <f t="shared" si="1"/>
        <v>2469000</v>
      </c>
    </row>
    <row r="8" spans="1:8">
      <c r="A8" s="56" t="s">
        <v>340</v>
      </c>
      <c r="B8" s="56" t="s">
        <v>337</v>
      </c>
      <c r="C8" s="56" t="s">
        <v>332</v>
      </c>
      <c r="D8" s="56">
        <v>2300000</v>
      </c>
      <c r="E8" s="56">
        <v>600000</v>
      </c>
      <c r="F8" s="56">
        <v>900000</v>
      </c>
      <c r="G8" s="56">
        <f t="shared" si="0"/>
        <v>319000</v>
      </c>
      <c r="H8" s="56">
        <f t="shared" si="1"/>
        <v>3481000</v>
      </c>
    </row>
    <row r="9" spans="1:8">
      <c r="A9" s="56" t="s">
        <v>341</v>
      </c>
      <c r="B9" s="56" t="s">
        <v>334</v>
      </c>
      <c r="C9" s="56" t="s">
        <v>332</v>
      </c>
      <c r="D9" s="56">
        <v>2400000</v>
      </c>
      <c r="E9" s="56">
        <v>500000</v>
      </c>
      <c r="F9" s="56">
        <v>900000</v>
      </c>
      <c r="G9" s="56">
        <f t="shared" si="0"/>
        <v>319000</v>
      </c>
      <c r="H9" s="56">
        <f t="shared" si="1"/>
        <v>3481000</v>
      </c>
    </row>
    <row r="10" spans="1:8">
      <c r="A10" s="56" t="s">
        <v>342</v>
      </c>
      <c r="B10" s="56" t="s">
        <v>337</v>
      </c>
      <c r="C10" s="56" t="s">
        <v>335</v>
      </c>
      <c r="D10" s="56">
        <v>1950000</v>
      </c>
      <c r="E10" s="56">
        <v>400000</v>
      </c>
      <c r="F10" s="56">
        <v>600000</v>
      </c>
      <c r="G10" s="56">
        <f t="shared" si="0"/>
        <v>258500</v>
      </c>
      <c r="H10" s="56">
        <f t="shared" si="1"/>
        <v>2691500</v>
      </c>
    </row>
    <row r="11" spans="1:8">
      <c r="A11" s="56" t="s">
        <v>343</v>
      </c>
      <c r="B11" s="56" t="s">
        <v>337</v>
      </c>
      <c r="C11" s="56" t="s">
        <v>335</v>
      </c>
      <c r="D11" s="56">
        <v>1900000</v>
      </c>
      <c r="E11" s="56">
        <v>250000</v>
      </c>
      <c r="F11" s="56">
        <v>600000</v>
      </c>
      <c r="G11" s="56">
        <f t="shared" si="0"/>
        <v>236500</v>
      </c>
      <c r="H11" s="56">
        <f t="shared" si="1"/>
        <v>2513500</v>
      </c>
    </row>
    <row r="12" spans="1:8">
      <c r="A12" s="56" t="s">
        <v>344</v>
      </c>
      <c r="B12" s="56" t="s">
        <v>331</v>
      </c>
      <c r="C12" s="56" t="s">
        <v>338</v>
      </c>
      <c r="D12" s="56">
        <v>1600000</v>
      </c>
      <c r="E12" s="56">
        <v>300000</v>
      </c>
      <c r="F12" s="56">
        <v>400000</v>
      </c>
      <c r="G12" s="56">
        <f t="shared" si="0"/>
        <v>209000</v>
      </c>
      <c r="H12" s="56">
        <f t="shared" si="1"/>
        <v>2091000</v>
      </c>
    </row>
    <row r="13" spans="1:8">
      <c r="A13" s="56" t="s">
        <v>345</v>
      </c>
      <c r="B13" s="56" t="s">
        <v>334</v>
      </c>
      <c r="C13" s="56" t="s">
        <v>338</v>
      </c>
      <c r="D13" s="56">
        <v>1600000</v>
      </c>
      <c r="E13" s="56">
        <v>250000</v>
      </c>
      <c r="F13" s="56">
        <v>400000</v>
      </c>
      <c r="G13" s="56">
        <f t="shared" si="0"/>
        <v>203500</v>
      </c>
      <c r="H13" s="56">
        <f t="shared" si="1"/>
        <v>2046500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기본작업-1</vt:lpstr>
      <vt:lpstr>기본작업-2</vt:lpstr>
      <vt:lpstr>기본작업-3</vt:lpstr>
      <vt:lpstr>계산작업</vt:lpstr>
      <vt:lpstr>시나리오 요약</vt:lpstr>
      <vt:lpstr>분석작업-1</vt:lpstr>
      <vt:lpstr>분석작업-2</vt:lpstr>
      <vt:lpstr>매크로작업</vt:lpstr>
      <vt:lpstr>차트작업</vt:lpstr>
      <vt:lpstr>순이익합계</vt:lpstr>
      <vt:lpstr>이익률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시나공</dc:creator>
  <cp:lastModifiedBy>김유진</cp:lastModifiedBy>
  <dcterms:created xsi:type="dcterms:W3CDTF">2012-07-13T12:11:43Z</dcterms:created>
  <dcterms:modified xsi:type="dcterms:W3CDTF">2012-08-30T08:51:46Z</dcterms:modified>
</cp:coreProperties>
</file>