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20" windowWidth="18195" windowHeight="8385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calcPr calcId="125725"/>
  <pivotCaches>
    <pivotCache cacheId="0" r:id="rId9"/>
  </pivotCaches>
</workbook>
</file>

<file path=xl/calcChain.xml><?xml version="1.0" encoding="utf-8"?>
<calcChain xmlns="http://schemas.openxmlformats.org/spreadsheetml/2006/main">
  <c r="L15" i="4"/>
  <c r="L16"/>
  <c r="L17"/>
  <c r="L18"/>
  <c r="L19"/>
  <c r="L20"/>
  <c r="L21"/>
  <c r="L22"/>
  <c r="L23"/>
  <c r="L14"/>
  <c r="L10" l="1"/>
  <c r="E4" i="7"/>
  <c r="E5"/>
  <c r="E6"/>
  <c r="E7"/>
  <c r="E8"/>
  <c r="E9"/>
  <c r="E3"/>
  <c r="D10"/>
  <c r="C10"/>
  <c r="B10"/>
  <c r="D9"/>
  <c r="D8"/>
  <c r="D7"/>
  <c r="D6"/>
  <c r="D5"/>
  <c r="D4"/>
  <c r="D3"/>
  <c r="E26" i="6" l="1"/>
  <c r="E20"/>
  <c r="E14"/>
  <c r="E8"/>
  <c r="E28" s="1"/>
  <c r="F18"/>
  <c r="F12"/>
  <c r="F6"/>
  <c r="F24"/>
  <c r="F23"/>
  <c r="F5"/>
  <c r="F11"/>
  <c r="F10"/>
  <c r="F17"/>
  <c r="F4"/>
  <c r="F22"/>
  <c r="F9"/>
  <c r="F13" s="1"/>
  <c r="F3"/>
  <c r="F16"/>
  <c r="F15"/>
  <c r="F19" s="1"/>
  <c r="F21"/>
  <c r="F25" s="1"/>
  <c r="F27" l="1"/>
  <c r="F7"/>
  <c r="G4" i="5"/>
  <c r="H4" s="1"/>
  <c r="G5"/>
  <c r="H5" s="1"/>
  <c r="G6"/>
  <c r="H6" s="1"/>
  <c r="G7"/>
  <c r="H7" s="1"/>
  <c r="G8"/>
  <c r="H8" s="1"/>
  <c r="G9"/>
  <c r="H9" s="1"/>
  <c r="G10"/>
  <c r="H10" s="1"/>
  <c r="G11"/>
  <c r="H11" s="1"/>
  <c r="G3"/>
  <c r="H3" s="1"/>
  <c r="D35" i="4"/>
  <c r="D34"/>
  <c r="D33"/>
  <c r="D32"/>
  <c r="D31"/>
  <c r="D30"/>
  <c r="E30" s="1"/>
  <c r="D29"/>
  <c r="D28"/>
  <c r="D27"/>
  <c r="D23"/>
  <c r="F8"/>
  <c r="F7"/>
  <c r="F6"/>
  <c r="F5"/>
  <c r="F4"/>
  <c r="F3"/>
  <c r="F13" i="2"/>
  <c r="E13"/>
  <c r="B2" i="3"/>
  <c r="C2"/>
  <c r="D2"/>
  <c r="E2"/>
  <c r="F2"/>
  <c r="G2"/>
  <c r="B3"/>
  <c r="C3"/>
  <c r="D3"/>
  <c r="E3"/>
  <c r="F3"/>
  <c r="B4"/>
  <c r="C4"/>
  <c r="D4"/>
  <c r="E4"/>
  <c r="F4"/>
  <c r="B5"/>
  <c r="C5"/>
  <c r="D5"/>
  <c r="E5"/>
  <c r="F5"/>
  <c r="B6"/>
  <c r="C6"/>
  <c r="D6"/>
  <c r="E6"/>
  <c r="F6"/>
  <c r="B7"/>
  <c r="C7"/>
  <c r="D7"/>
  <c r="E7"/>
  <c r="F7"/>
  <c r="B8"/>
  <c r="C8"/>
  <c r="D8"/>
  <c r="E8"/>
  <c r="F8"/>
  <c r="B9"/>
  <c r="C9"/>
  <c r="D9"/>
  <c r="E9"/>
  <c r="F9"/>
  <c r="J22"/>
  <c r="G9" s="1"/>
  <c r="J21"/>
  <c r="G8" s="1"/>
  <c r="J20"/>
  <c r="G7" s="1"/>
  <c r="J19"/>
  <c r="G6" s="1"/>
  <c r="J18"/>
  <c r="G5" s="1"/>
  <c r="J17"/>
  <c r="G4" s="1"/>
  <c r="J16"/>
  <c r="G3" s="1"/>
  <c r="G5" i="2"/>
  <c r="G6"/>
  <c r="G7"/>
  <c r="G8"/>
  <c r="G9"/>
  <c r="G10"/>
  <c r="G11"/>
  <c r="G12"/>
  <c r="E27" i="4" l="1"/>
  <c r="E28"/>
  <c r="E32"/>
  <c r="E29"/>
  <c r="E33"/>
  <c r="E34"/>
  <c r="E35"/>
  <c r="E31"/>
  <c r="G4" i="2"/>
  <c r="G13" s="1"/>
</calcChain>
</file>

<file path=xl/sharedStrings.xml><?xml version="1.0" encoding="utf-8"?>
<sst xmlns="http://schemas.openxmlformats.org/spreadsheetml/2006/main" count="428" uniqueCount="318">
  <si>
    <t>거래처 연락 현황</t>
    <phoneticPr fontId="1" type="noConversion"/>
  </si>
  <si>
    <t>거래처코드</t>
    <phoneticPr fontId="1" type="noConversion"/>
  </si>
  <si>
    <t>거래처</t>
    <phoneticPr fontId="1" type="noConversion"/>
  </si>
  <si>
    <t>대표자</t>
    <phoneticPr fontId="1" type="noConversion"/>
  </si>
  <si>
    <t>업태</t>
    <phoneticPr fontId="1" type="noConversion"/>
  </si>
  <si>
    <t>전화번호</t>
    <phoneticPr fontId="1" type="noConversion"/>
  </si>
  <si>
    <t>K1001</t>
    <phoneticPr fontId="1" type="noConversion"/>
  </si>
  <si>
    <t>K1002</t>
  </si>
  <si>
    <t>K1003</t>
  </si>
  <si>
    <t>K1004</t>
  </si>
  <si>
    <t>K1005</t>
  </si>
  <si>
    <t>S1001</t>
    <phoneticPr fontId="1" type="noConversion"/>
  </si>
  <si>
    <t>S1002</t>
  </si>
  <si>
    <t>S1003</t>
  </si>
  <si>
    <t>S1004</t>
  </si>
  <si>
    <t>S1005</t>
  </si>
  <si>
    <t>상공유통시스템</t>
    <phoneticPr fontId="1" type="noConversion"/>
  </si>
  <si>
    <t>출판인쇄</t>
    <phoneticPr fontId="1" type="noConversion"/>
  </si>
  <si>
    <t>도소매</t>
    <phoneticPr fontId="1" type="noConversion"/>
  </si>
  <si>
    <t>보험공제조합</t>
    <phoneticPr fontId="1" type="noConversion"/>
  </si>
  <si>
    <t>비영리</t>
    <phoneticPr fontId="1" type="noConversion"/>
  </si>
  <si>
    <t>상공출판</t>
    <phoneticPr fontId="1" type="noConversion"/>
  </si>
  <si>
    <t>백성은행</t>
    <phoneticPr fontId="1" type="noConversion"/>
  </si>
  <si>
    <t>금융</t>
    <phoneticPr fontId="1" type="noConversion"/>
  </si>
  <si>
    <t>유명정보통신</t>
    <phoneticPr fontId="1" type="noConversion"/>
  </si>
  <si>
    <t>정보서비스</t>
    <phoneticPr fontId="1" type="noConversion"/>
  </si>
  <si>
    <t>한신출판</t>
    <phoneticPr fontId="1" type="noConversion"/>
  </si>
  <si>
    <t>출판인쇄</t>
    <phoneticPr fontId="1" type="noConversion"/>
  </si>
  <si>
    <t>아시아OA유통</t>
    <phoneticPr fontId="1" type="noConversion"/>
  </si>
  <si>
    <t>도소매</t>
    <phoneticPr fontId="1" type="noConversion"/>
  </si>
  <si>
    <t>국민광고기획</t>
    <phoneticPr fontId="1" type="noConversion"/>
  </si>
  <si>
    <t>광고</t>
    <phoneticPr fontId="1" type="noConversion"/>
  </si>
  <si>
    <t>임금은행</t>
    <phoneticPr fontId="1" type="noConversion"/>
  </si>
  <si>
    <t>천사테크노시스템</t>
    <phoneticPr fontId="1" type="noConversion"/>
  </si>
  <si>
    <t>정보서비스</t>
    <phoneticPr fontId="1" type="noConversion"/>
  </si>
  <si>
    <t>이민군</t>
    <phoneticPr fontId="1" type="noConversion"/>
  </si>
  <si>
    <t>양미리</t>
    <phoneticPr fontId="1" type="noConversion"/>
  </si>
  <si>
    <t>군장신</t>
    <phoneticPr fontId="1" type="noConversion"/>
  </si>
  <si>
    <t>이유만</t>
    <phoneticPr fontId="1" type="noConversion"/>
  </si>
  <si>
    <t>신상주</t>
    <phoneticPr fontId="1" type="noConversion"/>
  </si>
  <si>
    <t>김치국</t>
    <phoneticPr fontId="1" type="noConversion"/>
  </si>
  <si>
    <t>최치수</t>
    <phoneticPr fontId="1" type="noConversion"/>
  </si>
  <si>
    <t>배기양</t>
    <phoneticPr fontId="1" type="noConversion"/>
  </si>
  <si>
    <t>박은형</t>
    <phoneticPr fontId="1" type="noConversion"/>
  </si>
  <si>
    <t>강신수</t>
    <phoneticPr fontId="1" type="noConversion"/>
  </si>
  <si>
    <t>02)6070-3967</t>
    <phoneticPr fontId="1" type="noConversion"/>
  </si>
  <si>
    <t>031)4934-8463</t>
    <phoneticPr fontId="1" type="noConversion"/>
  </si>
  <si>
    <t>031)4684-6878</t>
    <phoneticPr fontId="1" type="noConversion"/>
  </si>
  <si>
    <t>02)8684-5462</t>
    <phoneticPr fontId="1" type="noConversion"/>
  </si>
  <si>
    <t>02)4354-8763</t>
    <phoneticPr fontId="1" type="noConversion"/>
  </si>
  <si>
    <t>02)7384-1387</t>
    <phoneticPr fontId="1" type="noConversion"/>
  </si>
  <si>
    <t>02)5070-6248</t>
    <phoneticPr fontId="1" type="noConversion"/>
  </si>
  <si>
    <t>02)5070-2984</t>
    <phoneticPr fontId="1" type="noConversion"/>
  </si>
  <si>
    <t>031)6397-5846</t>
    <phoneticPr fontId="1" type="noConversion"/>
  </si>
  <si>
    <t>02)6847-8479</t>
    <phoneticPr fontId="1" type="noConversion"/>
  </si>
  <si>
    <t>거래기간</t>
    <phoneticPr fontId="1" type="noConversion"/>
  </si>
  <si>
    <t>3년</t>
    <phoneticPr fontId="1" type="noConversion"/>
  </si>
  <si>
    <t>2년</t>
    <phoneticPr fontId="1" type="noConversion"/>
  </si>
  <si>
    <t>5년</t>
    <phoneticPr fontId="1" type="noConversion"/>
  </si>
  <si>
    <t>4년</t>
    <phoneticPr fontId="1" type="noConversion"/>
  </si>
  <si>
    <t>6년</t>
    <phoneticPr fontId="1" type="noConversion"/>
  </si>
  <si>
    <t>영업부</t>
    <phoneticPr fontId="1" type="noConversion"/>
  </si>
  <si>
    <t>영업부</t>
    <phoneticPr fontId="1" type="noConversion"/>
  </si>
  <si>
    <t>인사부</t>
    <phoneticPr fontId="1" type="noConversion"/>
  </si>
  <si>
    <t>생산부</t>
    <phoneticPr fontId="1" type="noConversion"/>
  </si>
  <si>
    <t>김정화</t>
    <phoneticPr fontId="1" type="noConversion"/>
  </si>
  <si>
    <t>송구완</t>
    <phoneticPr fontId="1" type="noConversion"/>
  </si>
  <si>
    <t>김충렬</t>
    <phoneticPr fontId="1" type="noConversion"/>
  </si>
  <si>
    <t>최민준</t>
    <phoneticPr fontId="1" type="noConversion"/>
  </si>
  <si>
    <t>서강석</t>
    <phoneticPr fontId="1" type="noConversion"/>
  </si>
  <si>
    <t>이감찬</t>
    <phoneticPr fontId="1" type="noConversion"/>
  </si>
  <si>
    <t>김혜영</t>
    <phoneticPr fontId="1" type="noConversion"/>
  </si>
  <si>
    <t>이재석</t>
    <phoneticPr fontId="1" type="noConversion"/>
  </si>
  <si>
    <t>윤재욱</t>
    <phoneticPr fontId="1" type="noConversion"/>
  </si>
  <si>
    <t>부장</t>
    <phoneticPr fontId="1" type="noConversion"/>
  </si>
  <si>
    <t>과장</t>
    <phoneticPr fontId="1" type="noConversion"/>
  </si>
  <si>
    <t>대리</t>
    <phoneticPr fontId="1" type="noConversion"/>
  </si>
  <si>
    <t>과장</t>
    <phoneticPr fontId="1" type="noConversion"/>
  </si>
  <si>
    <t>상품명</t>
    <phoneticPr fontId="1" type="noConversion"/>
  </si>
  <si>
    <t>매입처</t>
    <phoneticPr fontId="1" type="noConversion"/>
  </si>
  <si>
    <t>담당자</t>
    <phoneticPr fontId="1" type="noConversion"/>
  </si>
  <si>
    <t>은하상사</t>
    <phoneticPr fontId="1" type="noConversion"/>
  </si>
  <si>
    <t>동성상사</t>
    <phoneticPr fontId="1" type="noConversion"/>
  </si>
  <si>
    <t>휴먼상사</t>
    <phoneticPr fontId="1" type="noConversion"/>
  </si>
  <si>
    <t>이성실</t>
    <phoneticPr fontId="1" type="noConversion"/>
  </si>
  <si>
    <t>유민승</t>
    <phoneticPr fontId="1" type="noConversion"/>
  </si>
  <si>
    <t>신은소</t>
    <phoneticPr fontId="1" type="noConversion"/>
  </si>
  <si>
    <t>상품단가</t>
    <phoneticPr fontId="1" type="noConversion"/>
  </si>
  <si>
    <t>입고수량</t>
    <phoneticPr fontId="1" type="noConversion"/>
  </si>
  <si>
    <t>입고금액</t>
    <phoneticPr fontId="1" type="noConversion"/>
  </si>
  <si>
    <t>볼펜</t>
    <phoneticPr fontId="1" type="noConversion"/>
  </si>
  <si>
    <t>A4용지</t>
    <phoneticPr fontId="1" type="noConversion"/>
  </si>
  <si>
    <t>포스트잇</t>
    <phoneticPr fontId="1" type="noConversion"/>
  </si>
  <si>
    <t>평균</t>
    <phoneticPr fontId="1" type="noConversion"/>
  </si>
  <si>
    <t>부서</t>
    <phoneticPr fontId="1" type="noConversion"/>
  </si>
  <si>
    <t>성명</t>
    <phoneticPr fontId="1" type="noConversion"/>
  </si>
  <si>
    <t>직책</t>
    <phoneticPr fontId="1" type="noConversion"/>
  </si>
  <si>
    <t>근속기간</t>
    <phoneticPr fontId="1" type="noConversion"/>
  </si>
  <si>
    <t>기본급</t>
    <phoneticPr fontId="1" type="noConversion"/>
  </si>
  <si>
    <t>수당</t>
    <phoneticPr fontId="1" type="noConversion"/>
  </si>
  <si>
    <t>退職金</t>
    <phoneticPr fontId="1" type="noConversion"/>
  </si>
  <si>
    <t>사원별 퇴직금 내역</t>
    <phoneticPr fontId="1" type="noConversion"/>
  </si>
  <si>
    <t xml:space="preserve">[표1] </t>
    <phoneticPr fontId="7" type="noConversion"/>
  </si>
  <si>
    <t>영어경시대회 점수분포</t>
  </si>
  <si>
    <t xml:space="preserve">[표2] </t>
    <phoneticPr fontId="7" type="noConversion"/>
  </si>
  <si>
    <t>휴게소 평가</t>
    <phoneticPr fontId="1" type="noConversion"/>
  </si>
  <si>
    <t>(단위 : 천 원)</t>
    <phoneticPr fontId="1" type="noConversion"/>
  </si>
  <si>
    <t>이름</t>
    <phoneticPr fontId="1" type="noConversion"/>
  </si>
  <si>
    <t>학교명</t>
    <phoneticPr fontId="1" type="noConversion"/>
  </si>
  <si>
    <t>학년</t>
    <phoneticPr fontId="1" type="noConversion"/>
  </si>
  <si>
    <t>독해</t>
    <phoneticPr fontId="7" type="noConversion"/>
  </si>
  <si>
    <t>청취</t>
    <phoneticPr fontId="7" type="noConversion"/>
  </si>
  <si>
    <t>평균차</t>
    <phoneticPr fontId="1" type="noConversion"/>
  </si>
  <si>
    <t>휴게소명</t>
    <phoneticPr fontId="1" type="noConversion"/>
  </si>
  <si>
    <t>청결도</t>
    <phoneticPr fontId="1" type="noConversion"/>
  </si>
  <si>
    <t>주차장</t>
    <phoneticPr fontId="1" type="noConversion"/>
  </si>
  <si>
    <t>서비스</t>
    <phoneticPr fontId="1" type="noConversion"/>
  </si>
  <si>
    <t>월매출액</t>
    <phoneticPr fontId="1" type="noConversion"/>
  </si>
  <si>
    <t>신성한</t>
    <phoneticPr fontId="7" type="noConversion"/>
  </si>
  <si>
    <t>성포중</t>
    <phoneticPr fontId="1" type="noConversion"/>
  </si>
  <si>
    <t>2학년</t>
    <phoneticPr fontId="1" type="noConversion"/>
  </si>
  <si>
    <t>금강</t>
    <phoneticPr fontId="1" type="noConversion"/>
  </si>
  <si>
    <t>김은혜</t>
    <phoneticPr fontId="7" type="noConversion"/>
  </si>
  <si>
    <t>청인중</t>
    <phoneticPr fontId="7" type="noConversion"/>
  </si>
  <si>
    <t>3학년</t>
    <phoneticPr fontId="7" type="noConversion"/>
  </si>
  <si>
    <t>천안</t>
    <phoneticPr fontId="1" type="noConversion"/>
  </si>
  <si>
    <t>강심장</t>
    <phoneticPr fontId="7" type="noConversion"/>
  </si>
  <si>
    <t>중앙중</t>
    <phoneticPr fontId="7" type="noConversion"/>
  </si>
  <si>
    <t>안성</t>
    <phoneticPr fontId="1" type="noConversion"/>
  </si>
  <si>
    <t>노고리</t>
    <phoneticPr fontId="7" type="noConversion"/>
  </si>
  <si>
    <t>서해중</t>
    <phoneticPr fontId="1" type="noConversion"/>
  </si>
  <si>
    <t>3학년</t>
    <phoneticPr fontId="1" type="noConversion"/>
  </si>
  <si>
    <t>오창</t>
    <phoneticPr fontId="1" type="noConversion"/>
  </si>
  <si>
    <t>안심해</t>
    <phoneticPr fontId="7" type="noConversion"/>
  </si>
  <si>
    <t>군자중</t>
    <phoneticPr fontId="1" type="noConversion"/>
  </si>
  <si>
    <t>입장</t>
    <phoneticPr fontId="1" type="noConversion"/>
  </si>
  <si>
    <t>허영심</t>
    <phoneticPr fontId="7" type="noConversion"/>
  </si>
  <si>
    <t>매향중</t>
    <phoneticPr fontId="7" type="noConversion"/>
  </si>
  <si>
    <t>화성</t>
    <phoneticPr fontId="1" type="noConversion"/>
  </si>
  <si>
    <t xml:space="preserve">[표3] </t>
    <phoneticPr fontId="7" type="noConversion"/>
  </si>
  <si>
    <t>거주지별 청소년 성장분포</t>
    <phoneticPr fontId="1" type="noConversion"/>
  </si>
  <si>
    <t>주차장 우수 휴게소의 월매출액 평균</t>
    <phoneticPr fontId="1" type="noConversion"/>
  </si>
  <si>
    <t>거주지</t>
    <phoneticPr fontId="1" type="noConversion"/>
  </si>
  <si>
    <t>성별</t>
    <phoneticPr fontId="1" type="noConversion"/>
  </si>
  <si>
    <t>나이</t>
    <phoneticPr fontId="1" type="noConversion"/>
  </si>
  <si>
    <t>키</t>
    <phoneticPr fontId="1" type="noConversion"/>
  </si>
  <si>
    <t>몸무게</t>
    <phoneticPr fontId="1" type="noConversion"/>
  </si>
  <si>
    <t>농촌</t>
    <phoneticPr fontId="1" type="noConversion"/>
  </si>
  <si>
    <t>이재능</t>
    <phoneticPr fontId="1" type="noConversion"/>
  </si>
  <si>
    <t>남</t>
    <phoneticPr fontId="1" type="noConversion"/>
  </si>
  <si>
    <t xml:space="preserve">[표4] </t>
    <phoneticPr fontId="7" type="noConversion"/>
  </si>
  <si>
    <t>치과 고객 현황</t>
    <phoneticPr fontId="1" type="noConversion"/>
  </si>
  <si>
    <t>도시</t>
    <phoneticPr fontId="1" type="noConversion"/>
  </si>
  <si>
    <t>전천우</t>
    <phoneticPr fontId="1" type="noConversion"/>
  </si>
  <si>
    <t>고객코드</t>
    <phoneticPr fontId="1" type="noConversion"/>
  </si>
  <si>
    <t>1차검사</t>
    <phoneticPr fontId="1" type="noConversion"/>
  </si>
  <si>
    <t>2차검사</t>
    <phoneticPr fontId="1" type="noConversion"/>
  </si>
  <si>
    <t>3차검사</t>
    <phoneticPr fontId="1" type="noConversion"/>
  </si>
  <si>
    <t>진단결과</t>
    <phoneticPr fontId="1" type="noConversion"/>
  </si>
  <si>
    <t>윤미윤</t>
    <phoneticPr fontId="1" type="noConversion"/>
  </si>
  <si>
    <t>여</t>
    <phoneticPr fontId="1" type="noConversion"/>
  </si>
  <si>
    <t>A001</t>
    <phoneticPr fontId="1" type="noConversion"/>
  </si>
  <si>
    <t>여민홍</t>
    <phoneticPr fontId="1" type="noConversion"/>
  </si>
  <si>
    <t>A002</t>
  </si>
  <si>
    <t>어촌</t>
    <phoneticPr fontId="1" type="noConversion"/>
  </si>
  <si>
    <t>성일화</t>
    <phoneticPr fontId="1" type="noConversion"/>
  </si>
  <si>
    <t>A003</t>
  </si>
  <si>
    <t>김선호</t>
    <phoneticPr fontId="1" type="noConversion"/>
  </si>
  <si>
    <t>A004</t>
  </si>
  <si>
    <t>임상희</t>
    <phoneticPr fontId="1" type="noConversion"/>
  </si>
  <si>
    <t>A005</t>
  </si>
  <si>
    <t>고한숙</t>
    <phoneticPr fontId="1" type="noConversion"/>
  </si>
  <si>
    <t>A006</t>
  </si>
  <si>
    <t>김회식</t>
    <phoneticPr fontId="1" type="noConversion"/>
  </si>
  <si>
    <t>A007</t>
  </si>
  <si>
    <t>A008</t>
  </si>
  <si>
    <t>도시 청소년 키 평균</t>
    <phoneticPr fontId="1" type="noConversion"/>
  </si>
  <si>
    <t>A009</t>
  </si>
  <si>
    <t>A010</t>
  </si>
  <si>
    <t xml:space="preserve">[표5] </t>
    <phoneticPr fontId="7" type="noConversion"/>
  </si>
  <si>
    <t>미술대회 수상내역</t>
    <phoneticPr fontId="1" type="noConversion"/>
  </si>
  <si>
    <t>창의성</t>
    <phoneticPr fontId="1" type="noConversion"/>
  </si>
  <si>
    <t>예술성</t>
    <phoneticPr fontId="1" type="noConversion"/>
  </si>
  <si>
    <t>총점</t>
    <phoneticPr fontId="1" type="noConversion"/>
  </si>
  <si>
    <t>수상내역</t>
    <phoneticPr fontId="1" type="noConversion"/>
  </si>
  <si>
    <t>수상</t>
    <phoneticPr fontId="1" type="noConversion"/>
  </si>
  <si>
    <t>김시준</t>
    <phoneticPr fontId="1" type="noConversion"/>
  </si>
  <si>
    <t>대상</t>
    <phoneticPr fontId="1" type="noConversion"/>
  </si>
  <si>
    <t>최미령</t>
    <phoneticPr fontId="1" type="noConversion"/>
  </si>
  <si>
    <t>금상</t>
    <phoneticPr fontId="1" type="noConversion"/>
  </si>
  <si>
    <t>지승훈</t>
    <phoneticPr fontId="1" type="noConversion"/>
  </si>
  <si>
    <t>은상</t>
    <phoneticPr fontId="1" type="noConversion"/>
  </si>
  <si>
    <t>이성부</t>
    <phoneticPr fontId="1" type="noConversion"/>
  </si>
  <si>
    <t>동상</t>
    <phoneticPr fontId="1" type="noConversion"/>
  </si>
  <si>
    <t>윤성천</t>
    <phoneticPr fontId="1" type="noConversion"/>
  </si>
  <si>
    <t>장려상</t>
    <phoneticPr fontId="1" type="noConversion"/>
  </si>
  <si>
    <t>조희미</t>
    <phoneticPr fontId="1" type="noConversion"/>
  </si>
  <si>
    <t>김은소</t>
    <phoneticPr fontId="1" type="noConversion"/>
  </si>
  <si>
    <t>최예진</t>
    <phoneticPr fontId="1" type="noConversion"/>
  </si>
  <si>
    <t>수상내역 표</t>
    <phoneticPr fontId="1" type="noConversion"/>
  </si>
  <si>
    <t>순위</t>
    <phoneticPr fontId="1" type="noConversion"/>
  </si>
  <si>
    <t>참가상</t>
    <phoneticPr fontId="1" type="noConversion"/>
  </si>
  <si>
    <t>박시운</t>
    <phoneticPr fontId="1" type="noConversion"/>
  </si>
  <si>
    <t>성명</t>
    <phoneticPr fontId="1" type="noConversion"/>
  </si>
  <si>
    <t>부서별 급여 현황</t>
    <phoneticPr fontId="1" type="noConversion"/>
  </si>
  <si>
    <t>기본급</t>
    <phoneticPr fontId="1" type="noConversion"/>
  </si>
  <si>
    <t>성과금</t>
    <phoneticPr fontId="1" type="noConversion"/>
  </si>
  <si>
    <t>세금</t>
    <phoneticPr fontId="1" type="noConversion"/>
  </si>
  <si>
    <t>실수령액</t>
    <phoneticPr fontId="1" type="noConversion"/>
  </si>
  <si>
    <t>직위</t>
    <phoneticPr fontId="1" type="noConversion"/>
  </si>
  <si>
    <t>생산부</t>
    <phoneticPr fontId="1" type="noConversion"/>
  </si>
  <si>
    <t>영업부</t>
    <phoneticPr fontId="1" type="noConversion"/>
  </si>
  <si>
    <t>기획부</t>
    <phoneticPr fontId="1" type="noConversion"/>
  </si>
  <si>
    <t>기획부</t>
    <phoneticPr fontId="1" type="noConversion"/>
  </si>
  <si>
    <t>과장</t>
    <phoneticPr fontId="1" type="noConversion"/>
  </si>
  <si>
    <t>대리</t>
    <phoneticPr fontId="1" type="noConversion"/>
  </si>
  <si>
    <t>사원</t>
    <phoneticPr fontId="1" type="noConversion"/>
  </si>
  <si>
    <t>성별</t>
    <phoneticPr fontId="1" type="noConversion"/>
  </si>
  <si>
    <t>최영감</t>
    <phoneticPr fontId="1" type="noConversion"/>
  </si>
  <si>
    <t>이승은</t>
    <phoneticPr fontId="1" type="noConversion"/>
  </si>
  <si>
    <t>김성산</t>
    <phoneticPr fontId="1" type="noConversion"/>
  </si>
  <si>
    <t>박가이</t>
    <phoneticPr fontId="1" type="noConversion"/>
  </si>
  <si>
    <t>강오선</t>
    <phoneticPr fontId="1" type="noConversion"/>
  </si>
  <si>
    <t>이재신</t>
    <phoneticPr fontId="1" type="noConversion"/>
  </si>
  <si>
    <t>한이주</t>
    <phoneticPr fontId="1" type="noConversion"/>
  </si>
  <si>
    <t>한송이</t>
    <phoneticPr fontId="1" type="noConversion"/>
  </si>
  <si>
    <t>장나주</t>
    <phoneticPr fontId="1" type="noConversion"/>
  </si>
  <si>
    <t>남</t>
    <phoneticPr fontId="1" type="noConversion"/>
  </si>
  <si>
    <t>여</t>
    <phoneticPr fontId="1" type="noConversion"/>
  </si>
  <si>
    <t>여</t>
    <phoneticPr fontId="1" type="noConversion"/>
  </si>
  <si>
    <t>부서명</t>
    <phoneticPr fontId="1" type="noConversion"/>
  </si>
  <si>
    <t>부장</t>
    <phoneticPr fontId="1" type="noConversion"/>
  </si>
  <si>
    <t>성명</t>
  </si>
  <si>
    <t>(모두)</t>
  </si>
  <si>
    <t>행 레이블</t>
  </si>
  <si>
    <t>기획부</t>
  </si>
  <si>
    <t>생산부</t>
  </si>
  <si>
    <t>영업부</t>
  </si>
  <si>
    <t>총합계</t>
  </si>
  <si>
    <t>열 레이블</t>
  </si>
  <si>
    <t>과장</t>
  </si>
  <si>
    <t>대리</t>
  </si>
  <si>
    <t>부장</t>
  </si>
  <si>
    <t>사원</t>
  </si>
  <si>
    <t>합계 : 기본급</t>
  </si>
  <si>
    <t>전체 합계 : 기본급</t>
  </si>
  <si>
    <t>전체 합계 : 실수령액</t>
  </si>
  <si>
    <t>합계 : 실수령액</t>
  </si>
  <si>
    <t>*</t>
  </si>
  <si>
    <t>2/4분기 아이스크림 판매 현황</t>
    <phoneticPr fontId="7" type="noConversion"/>
  </si>
  <si>
    <t>지역</t>
    <phoneticPr fontId="1" type="noConversion"/>
  </si>
  <si>
    <t>대리점코드</t>
    <phoneticPr fontId="1" type="noConversion"/>
  </si>
  <si>
    <t>제품명</t>
    <phoneticPr fontId="1" type="noConversion"/>
  </si>
  <si>
    <t>판매가격</t>
    <phoneticPr fontId="1" type="noConversion"/>
  </si>
  <si>
    <t>판매량</t>
    <phoneticPr fontId="1" type="noConversion"/>
  </si>
  <si>
    <t>판매금액</t>
    <phoneticPr fontId="1" type="noConversion"/>
  </si>
  <si>
    <t>서울</t>
    <phoneticPr fontId="1" type="noConversion"/>
  </si>
  <si>
    <t>S001</t>
    <phoneticPr fontId="1" type="noConversion"/>
  </si>
  <si>
    <t>수크리바</t>
    <phoneticPr fontId="1" type="noConversion"/>
  </si>
  <si>
    <t>부산</t>
    <phoneticPr fontId="1" type="noConversion"/>
  </si>
  <si>
    <t>B001</t>
    <phoneticPr fontId="1" type="noConversion"/>
  </si>
  <si>
    <t>빵빠레오</t>
    <phoneticPr fontId="1" type="noConversion"/>
  </si>
  <si>
    <t>충북</t>
    <phoneticPr fontId="1" type="noConversion"/>
  </si>
  <si>
    <t>C001</t>
    <phoneticPr fontId="1" type="noConversion"/>
  </si>
  <si>
    <t>강원도</t>
    <phoneticPr fontId="1" type="noConversion"/>
  </si>
  <si>
    <t>G001</t>
    <phoneticPr fontId="1" type="noConversion"/>
  </si>
  <si>
    <t>누구바</t>
    <phoneticPr fontId="1" type="noConversion"/>
  </si>
  <si>
    <t>S002</t>
    <phoneticPr fontId="1" type="noConversion"/>
  </si>
  <si>
    <t>더위사랑</t>
    <phoneticPr fontId="1" type="noConversion"/>
  </si>
  <si>
    <t>C002</t>
    <phoneticPr fontId="1" type="noConversion"/>
  </si>
  <si>
    <t>S003</t>
    <phoneticPr fontId="1" type="noConversion"/>
  </si>
  <si>
    <t>S004</t>
    <phoneticPr fontId="1" type="noConversion"/>
  </si>
  <si>
    <t>G002</t>
    <phoneticPr fontId="1" type="noConversion"/>
  </si>
  <si>
    <t>B002</t>
    <phoneticPr fontId="1" type="noConversion"/>
  </si>
  <si>
    <t>C003</t>
    <phoneticPr fontId="1" type="noConversion"/>
  </si>
  <si>
    <t>B003</t>
    <phoneticPr fontId="1" type="noConversion"/>
  </si>
  <si>
    <t>G003</t>
    <phoneticPr fontId="1" type="noConversion"/>
  </si>
  <si>
    <t>B004</t>
    <phoneticPr fontId="1" type="noConversion"/>
  </si>
  <si>
    <t>C004</t>
    <phoneticPr fontId="1" type="noConversion"/>
  </si>
  <si>
    <t>G004</t>
    <phoneticPr fontId="1" type="noConversion"/>
  </si>
  <si>
    <t>누구바 요약</t>
  </si>
  <si>
    <t>더위사랑 요약</t>
  </si>
  <si>
    <t>빵빠레오 요약</t>
  </si>
  <si>
    <t>수크리바 요약</t>
  </si>
  <si>
    <t>누구바 평균</t>
  </si>
  <si>
    <t>더위사랑 평균</t>
  </si>
  <si>
    <t>빵빠레오 평균</t>
  </si>
  <si>
    <t>수크리바 평균</t>
  </si>
  <si>
    <t>전체 평균</t>
  </si>
  <si>
    <t>과일 판매 현황</t>
    <phoneticPr fontId="1" type="noConversion"/>
  </si>
  <si>
    <t>판매단가</t>
    <phoneticPr fontId="1" type="noConversion"/>
  </si>
  <si>
    <t>판매수량</t>
    <phoneticPr fontId="1" type="noConversion"/>
  </si>
  <si>
    <t>구성비</t>
    <phoneticPr fontId="1" type="noConversion"/>
  </si>
  <si>
    <t>참외</t>
    <phoneticPr fontId="1" type="noConversion"/>
  </si>
  <si>
    <t>자두</t>
    <phoneticPr fontId="1" type="noConversion"/>
  </si>
  <si>
    <t>수박</t>
    <phoneticPr fontId="1" type="noConversion"/>
  </si>
  <si>
    <t>포도</t>
    <phoneticPr fontId="1" type="noConversion"/>
  </si>
  <si>
    <t>멜론</t>
    <phoneticPr fontId="1" type="noConversion"/>
  </si>
  <si>
    <t>사과</t>
    <phoneticPr fontId="1" type="noConversion"/>
  </si>
  <si>
    <t>배</t>
    <phoneticPr fontId="1" type="noConversion"/>
  </si>
  <si>
    <t>합계</t>
    <phoneticPr fontId="1" type="noConversion"/>
  </si>
  <si>
    <t>과일명</t>
    <phoneticPr fontId="1" type="noConversion"/>
  </si>
  <si>
    <t>단위 : 천대</t>
    <phoneticPr fontId="1" type="noConversion"/>
  </si>
  <si>
    <t>제조회사</t>
    <phoneticPr fontId="1" type="noConversion"/>
  </si>
  <si>
    <t>TV</t>
    <phoneticPr fontId="1" type="noConversion"/>
  </si>
  <si>
    <t>노트북</t>
    <phoneticPr fontId="1" type="noConversion"/>
  </si>
  <si>
    <t>에어컨</t>
    <phoneticPr fontId="1" type="noConversion"/>
  </si>
  <si>
    <t>냉장고</t>
    <phoneticPr fontId="1" type="noConversion"/>
  </si>
  <si>
    <t>세탁기</t>
    <phoneticPr fontId="1" type="noConversion"/>
  </si>
  <si>
    <t>엘주전자</t>
    <phoneticPr fontId="1" type="noConversion"/>
  </si>
  <si>
    <t>상성전자</t>
    <phoneticPr fontId="1" type="noConversion"/>
  </si>
  <si>
    <t>파나소리</t>
    <phoneticPr fontId="1" type="noConversion"/>
  </si>
  <si>
    <t>가나전자</t>
    <phoneticPr fontId="1" type="noConversion"/>
  </si>
  <si>
    <t>미래전자</t>
    <phoneticPr fontId="1" type="noConversion"/>
  </si>
  <si>
    <t>전자제품 점유율 현황</t>
    <phoneticPr fontId="1" type="noConversion"/>
  </si>
  <si>
    <t>소니아</t>
    <phoneticPr fontId="1" type="noConversion"/>
  </si>
  <si>
    <t>○</t>
  </si>
  <si>
    <t>○</t>
    <phoneticPr fontId="1" type="noConversion"/>
  </si>
</sst>
</file>

<file path=xl/styles.xml><?xml version="1.0" encoding="utf-8"?>
<styleSheet xmlns="http://schemas.openxmlformats.org/spreadsheetml/2006/main">
  <numFmts count="4">
    <numFmt numFmtId="42" formatCode="_-&quot;\&quot;* #,##0_-;\-&quot;\&quot;* #,##0_-;_-&quot;\&quot;* &quot;-&quot;_-;_-@_-"/>
    <numFmt numFmtId="41" formatCode="_-* #,##0_-;\-* #,##0_-;_-* &quot;-&quot;_-;_-@_-"/>
    <numFmt numFmtId="176" formatCode="#,###&quot;원&quot;"/>
    <numFmt numFmtId="177" formatCode="0_ 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70C0"/>
      <name val="맑은 고딕"/>
      <family val="2"/>
      <charset val="129"/>
      <scheme val="minor"/>
    </font>
    <font>
      <b/>
      <u val="double"/>
      <sz val="14"/>
      <color theme="1"/>
      <name val="굴림체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70C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5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5" fillId="0" borderId="0"/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2" fontId="0" fillId="0" borderId="1" xfId="1" applyFon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176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6" fillId="0" borderId="0" xfId="2" applyFont="1" applyAlignment="1">
      <alignment horizontal="left" vertical="center"/>
    </xf>
    <xf numFmtId="0" fontId="8" fillId="0" borderId="0" xfId="2" applyFont="1" applyAlignment="1">
      <alignment horizontal="left" vertical="center"/>
    </xf>
    <xf numFmtId="0" fontId="9" fillId="0" borderId="0" xfId="2" applyFont="1" applyAlignment="1">
      <alignment vertical="center"/>
    </xf>
    <xf numFmtId="0" fontId="9" fillId="0" borderId="0" xfId="2" applyFont="1" applyAlignment="1">
      <alignment horizontal="left" vertical="center"/>
    </xf>
    <xf numFmtId="0" fontId="10" fillId="0" borderId="0" xfId="0" applyFont="1" applyAlignment="1">
      <alignment vertical="center"/>
    </xf>
    <xf numFmtId="0" fontId="9" fillId="0" borderId="1" xfId="2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177" fontId="9" fillId="0" borderId="1" xfId="2" applyNumberFormat="1" applyFont="1" applyBorder="1" applyAlignment="1">
      <alignment horizontal="right" vertical="center"/>
    </xf>
    <xf numFmtId="177" fontId="10" fillId="0" borderId="1" xfId="0" applyNumberFormat="1" applyFont="1" applyBorder="1" applyAlignment="1">
      <alignment vertical="center"/>
    </xf>
    <xf numFmtId="42" fontId="10" fillId="0" borderId="1" xfId="1" applyFont="1" applyBorder="1" applyAlignment="1">
      <alignment horizontal="center" vertical="center"/>
    </xf>
    <xf numFmtId="42" fontId="10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0" fillId="0" borderId="0" xfId="0" applyAlignment="1">
      <alignment horizontal="left" vertical="center" indent="1"/>
    </xf>
    <xf numFmtId="0" fontId="10" fillId="0" borderId="0" xfId="0" applyFont="1">
      <alignment vertical="center"/>
    </xf>
    <xf numFmtId="41" fontId="10" fillId="0" borderId="1" xfId="3" applyFont="1" applyBorder="1">
      <alignment vertical="center"/>
    </xf>
    <xf numFmtId="0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41" fontId="10" fillId="0" borderId="0" xfId="3" applyFont="1" applyBorder="1">
      <alignment vertical="center"/>
    </xf>
    <xf numFmtId="0" fontId="13" fillId="0" borderId="0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41" fontId="0" fillId="0" borderId="1" xfId="3" applyFont="1" applyBorder="1">
      <alignment vertical="center"/>
    </xf>
    <xf numFmtId="41" fontId="0" fillId="0" borderId="1" xfId="0" applyNumberFormat="1" applyBorder="1">
      <alignment vertical="center"/>
    </xf>
    <xf numFmtId="9" fontId="0" fillId="0" borderId="1" xfId="4" applyFont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Border="1">
      <alignment vertical="center"/>
    </xf>
    <xf numFmtId="0" fontId="0" fillId="4" borderId="1" xfId="0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5">
    <cellStyle name="백분율" xfId="4" builtinId="5"/>
    <cellStyle name="쉼표 [0]" xfId="3" builtinId="6"/>
    <cellStyle name="통화 [0]" xfId="1" builtinId="7"/>
    <cellStyle name="표준" xfId="0" builtinId="0"/>
    <cellStyle name="표준_Sheet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title>
      <c:tx>
        <c:rich>
          <a:bodyPr/>
          <a:lstStyle/>
          <a:p>
            <a:pPr>
              <a:defRPr sz="1600" b="1">
                <a:solidFill>
                  <a:srgbClr val="FFFF00"/>
                </a:solidFill>
              </a:defRPr>
            </a:pPr>
            <a:r>
              <a:rPr lang="ko-KR" altLang="en-US" sz="1600" b="1">
                <a:solidFill>
                  <a:srgbClr val="FFFF00"/>
                </a:solidFill>
              </a:rPr>
              <a:t>제조회사별 점유율 현황</a:t>
            </a:r>
          </a:p>
        </c:rich>
      </c:tx>
      <c:layout/>
      <c:spPr>
        <a:solidFill>
          <a:srgbClr val="0070C0"/>
        </a:solidFill>
      </c:spPr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차트작업!$D$3</c:f>
              <c:strCache>
                <c:ptCount val="1"/>
                <c:pt idx="0">
                  <c:v>에어컨</c:v>
                </c:pt>
              </c:strCache>
            </c:strRef>
          </c:tx>
          <c:cat>
            <c:strRef>
              <c:f>차트작업!$A$4:$A$9</c:f>
              <c:strCache>
                <c:ptCount val="6"/>
                <c:pt idx="0">
                  <c:v>엘주전자</c:v>
                </c:pt>
                <c:pt idx="1">
                  <c:v>상성전자</c:v>
                </c:pt>
                <c:pt idx="2">
                  <c:v>소니아</c:v>
                </c:pt>
                <c:pt idx="3">
                  <c:v>파나소리</c:v>
                </c:pt>
                <c:pt idx="4">
                  <c:v>가나전자</c:v>
                </c:pt>
                <c:pt idx="5">
                  <c:v>미래전자</c:v>
                </c:pt>
              </c:strCache>
            </c:strRef>
          </c:cat>
          <c:val>
            <c:numRef>
              <c:f>차트작업!$D$4:$D$9</c:f>
              <c:numCache>
                <c:formatCode>General</c:formatCode>
                <c:ptCount val="6"/>
                <c:pt idx="0">
                  <c:v>17</c:v>
                </c:pt>
                <c:pt idx="1">
                  <c:v>19</c:v>
                </c:pt>
                <c:pt idx="2">
                  <c:v>19</c:v>
                </c:pt>
                <c:pt idx="3">
                  <c:v>11</c:v>
                </c:pt>
                <c:pt idx="4">
                  <c:v>12</c:v>
                </c:pt>
                <c:pt idx="5">
                  <c:v>17</c:v>
                </c:pt>
              </c:numCache>
            </c:numRef>
          </c:val>
        </c:ser>
        <c:ser>
          <c:idx val="1"/>
          <c:order val="1"/>
          <c:tx>
            <c:strRef>
              <c:f>차트작업!$F$3</c:f>
              <c:strCache>
                <c:ptCount val="1"/>
                <c:pt idx="0">
                  <c:v>세탁기</c:v>
                </c:pt>
              </c:strCache>
            </c:strRef>
          </c:tx>
          <c:dPt>
            <c:idx val="1"/>
            <c:spPr>
              <a:solidFill>
                <a:srgbClr val="FFFF00"/>
              </a:solidFill>
            </c:spPr>
          </c:dPt>
          <c:dLbls>
            <c:dLbl>
              <c:idx val="1"/>
              <c:layout/>
              <c:showVal val="1"/>
            </c:dLbl>
            <c:delete val="1"/>
          </c:dLbls>
          <c:cat>
            <c:strRef>
              <c:f>차트작업!$A$4:$A$9</c:f>
              <c:strCache>
                <c:ptCount val="6"/>
                <c:pt idx="0">
                  <c:v>엘주전자</c:v>
                </c:pt>
                <c:pt idx="1">
                  <c:v>상성전자</c:v>
                </c:pt>
                <c:pt idx="2">
                  <c:v>소니아</c:v>
                </c:pt>
                <c:pt idx="3">
                  <c:v>파나소리</c:v>
                </c:pt>
                <c:pt idx="4">
                  <c:v>가나전자</c:v>
                </c:pt>
                <c:pt idx="5">
                  <c:v>미래전자</c:v>
                </c:pt>
              </c:strCache>
            </c:strRef>
          </c:cat>
          <c:val>
            <c:numRef>
              <c:f>차트작업!$F$4:$F$9</c:f>
              <c:numCache>
                <c:formatCode>General</c:formatCode>
                <c:ptCount val="6"/>
                <c:pt idx="0">
                  <c:v>23</c:v>
                </c:pt>
                <c:pt idx="1">
                  <c:v>26</c:v>
                </c:pt>
                <c:pt idx="2">
                  <c:v>24</c:v>
                </c:pt>
                <c:pt idx="3">
                  <c:v>18</c:v>
                </c:pt>
                <c:pt idx="4">
                  <c:v>22</c:v>
                </c:pt>
                <c:pt idx="5">
                  <c:v>22</c:v>
                </c:pt>
              </c:numCache>
            </c:numRef>
          </c:val>
        </c:ser>
        <c:dLbls/>
        <c:shape val="cylinder"/>
        <c:axId val="77163520"/>
        <c:axId val="77177600"/>
        <c:axId val="0"/>
      </c:bar3DChart>
      <c:catAx>
        <c:axId val="77163520"/>
        <c:scaling>
          <c:orientation val="minMax"/>
        </c:scaling>
        <c:axPos val="b"/>
        <c:tickLblPos val="nextTo"/>
        <c:crossAx val="77177600"/>
        <c:crosses val="autoZero"/>
        <c:auto val="1"/>
        <c:lblAlgn val="ctr"/>
        <c:lblOffset val="100"/>
      </c:catAx>
      <c:valAx>
        <c:axId val="77177600"/>
        <c:scaling>
          <c:orientation val="minMax"/>
        </c:scaling>
        <c:axPos val="l"/>
        <c:majorGridlines/>
        <c:title>
          <c:tx>
            <c:rich>
              <a:bodyPr rot="0" vert="wordArtVertRtl"/>
              <a:lstStyle/>
              <a:p>
                <a:pPr>
                  <a:defRPr/>
                </a:pPr>
                <a:r>
                  <a:rPr lang="ko-KR" altLang="en-US"/>
                  <a:t>천대</a:t>
                </a:r>
              </a:p>
            </c:rich>
          </c:tx>
          <c:layout/>
        </c:title>
        <c:numFmt formatCode="General" sourceLinked="1"/>
        <c:tickLblPos val="nextTo"/>
        <c:crossAx val="77163520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1</xdr:row>
      <xdr:rowOff>0</xdr:rowOff>
    </xdr:from>
    <xdr:to>
      <xdr:col>7</xdr:col>
      <xdr:colOff>0</xdr:colOff>
      <xdr:row>4</xdr:row>
      <xdr:rowOff>0</xdr:rowOff>
    </xdr:to>
    <xdr:sp macro="[0]!구성비" textlink="">
      <xdr:nvSpPr>
        <xdr:cNvPr id="2" name="웃는 얼굴 1"/>
        <xdr:cNvSpPr/>
      </xdr:nvSpPr>
      <xdr:spPr>
        <a:xfrm>
          <a:off x="4629150" y="333375"/>
          <a:ext cx="666750" cy="628650"/>
        </a:xfrm>
        <a:prstGeom prst="smileyFac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6</xdr:col>
      <xdr:colOff>0</xdr:colOff>
      <xdr:row>5</xdr:row>
      <xdr:rowOff>0</xdr:rowOff>
    </xdr:from>
    <xdr:to>
      <xdr:col>6</xdr:col>
      <xdr:colOff>609600</xdr:colOff>
      <xdr:row>8</xdr:row>
      <xdr:rowOff>0</xdr:rowOff>
    </xdr:to>
    <xdr:sp macro="[0]!서식" textlink="">
      <xdr:nvSpPr>
        <xdr:cNvPr id="3" name="달 2"/>
        <xdr:cNvSpPr/>
      </xdr:nvSpPr>
      <xdr:spPr>
        <a:xfrm>
          <a:off x="4610100" y="1171575"/>
          <a:ext cx="609600" cy="628650"/>
        </a:xfrm>
        <a:prstGeom prst="mo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11</xdr:row>
      <xdr:rowOff>0</xdr:rowOff>
    </xdr:from>
    <xdr:to>
      <xdr:col>8</xdr:col>
      <xdr:colOff>0</xdr:colOff>
      <xdr:row>26</xdr:row>
      <xdr:rowOff>0</xdr:rowOff>
    </xdr:to>
    <xdr:graphicFrame macro="">
      <xdr:nvGraphicFramePr>
        <xdr:cNvPr id="3" name="차트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시나공" refreshedDate="41107.420983564814" createdVersion="3" refreshedVersion="3" minRefreshableVersion="3" recordCount="9">
  <cacheSource type="worksheet">
    <worksheetSource ref="A2:H11" sheet="분석작업-1"/>
  </cacheSource>
  <cacheFields count="8">
    <cacheField name="부서명" numFmtId="0">
      <sharedItems count="3">
        <s v="생산부"/>
        <s v="영업부"/>
        <s v="기획부"/>
      </sharedItems>
    </cacheField>
    <cacheField name="직위" numFmtId="0">
      <sharedItems count="4">
        <s v="부장"/>
        <s v="사원"/>
        <s v="대리"/>
        <s v="과장"/>
      </sharedItems>
    </cacheField>
    <cacheField name="성명" numFmtId="0">
      <sharedItems count="9">
        <s v="최영감"/>
        <s v="박가이"/>
        <s v="이승은"/>
        <s v="김성산"/>
        <s v="강오선"/>
        <s v="이재신"/>
        <s v="한이주"/>
        <s v="한송이"/>
        <s v="장나주"/>
      </sharedItems>
    </cacheField>
    <cacheField name="성별" numFmtId="0">
      <sharedItems/>
    </cacheField>
    <cacheField name="기본급" numFmtId="42">
      <sharedItems containsSemiMixedTypes="0" containsString="0" containsNumber="1" containsInteger="1" minValue="2000000" maxValue="3600000"/>
    </cacheField>
    <cacheField name="성과금" numFmtId="42">
      <sharedItems containsSemiMixedTypes="0" containsString="0" containsNumber="1" containsInteger="1" minValue="300000" maxValue="900000"/>
    </cacheField>
    <cacheField name="세금" numFmtId="42">
      <sharedItems containsSemiMixedTypes="0" containsString="0" containsNumber="1" containsInteger="1" minValue="240000" maxValue="432000"/>
    </cacheField>
    <cacheField name="실수령액" numFmtId="42">
      <sharedItems containsSemiMixedTypes="0" containsString="0" containsNumber="1" containsInteger="1" minValue="2060000" maxValue="4068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x v="0"/>
    <s v="남"/>
    <n v="3500000"/>
    <n v="900000"/>
    <n v="420000"/>
    <n v="3980000"/>
  </r>
  <r>
    <x v="1"/>
    <x v="1"/>
    <x v="1"/>
    <s v="남"/>
    <n v="2200000"/>
    <n v="300000"/>
    <n v="264000"/>
    <n v="2236000"/>
  </r>
  <r>
    <x v="0"/>
    <x v="2"/>
    <x v="2"/>
    <s v="여"/>
    <n v="2400000"/>
    <n v="500000"/>
    <n v="288000"/>
    <n v="2612000"/>
  </r>
  <r>
    <x v="0"/>
    <x v="1"/>
    <x v="3"/>
    <s v="남"/>
    <n v="2000000"/>
    <n v="300000"/>
    <n v="240000"/>
    <n v="2060000"/>
  </r>
  <r>
    <x v="2"/>
    <x v="0"/>
    <x v="4"/>
    <s v="여"/>
    <n v="3600000"/>
    <n v="900000"/>
    <n v="432000"/>
    <n v="4068000"/>
  </r>
  <r>
    <x v="2"/>
    <x v="1"/>
    <x v="5"/>
    <s v="남"/>
    <n v="2200000"/>
    <n v="300000"/>
    <n v="264000"/>
    <n v="2236000"/>
  </r>
  <r>
    <x v="1"/>
    <x v="2"/>
    <x v="6"/>
    <s v="남"/>
    <n v="2600000"/>
    <n v="500000"/>
    <n v="312000"/>
    <n v="2788000"/>
  </r>
  <r>
    <x v="1"/>
    <x v="3"/>
    <x v="7"/>
    <s v="여"/>
    <n v="3000000"/>
    <n v="700000"/>
    <n v="360000"/>
    <n v="3340000"/>
  </r>
  <r>
    <x v="2"/>
    <x v="2"/>
    <x v="8"/>
    <s v="여"/>
    <n v="2500000"/>
    <n v="500000"/>
    <n v="300000"/>
    <n v="2700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1" cacheId="0" dataOnRows="1" applyNumberFormats="0" applyBorderFormats="0" applyFontFormats="0" applyPatternFormats="0" applyAlignmentFormats="0" applyWidthHeightFormats="1" dataCaption="값" missingCaption="*" updatedVersion="3" minRefreshableVersion="3" showCalcMbrs="0" useAutoFormatting="1" colGrandTotals="0" itemPrintTitles="1" createdVersion="3" indent="0" outline="1" outlineData="1" multipleFieldFilters="0">
  <location ref="A18:E30" firstHeaderRow="1" firstDataRow="2" firstDataCol="1" rowPageCount="1" colPageCount="1"/>
  <pivotFields count="8">
    <pivotField axis="axisRow" showAll="0">
      <items count="4">
        <item x="2"/>
        <item x="0"/>
        <item x="1"/>
        <item t="default"/>
      </items>
    </pivotField>
    <pivotField axis="axisCol" showAll="0">
      <items count="5">
        <item x="3"/>
        <item x="2"/>
        <item x="0"/>
        <item x="1"/>
        <item t="default"/>
      </items>
    </pivotField>
    <pivotField axis="axisPage" showAll="0">
      <items count="10">
        <item x="4"/>
        <item x="3"/>
        <item x="1"/>
        <item x="2"/>
        <item x="5"/>
        <item x="8"/>
        <item x="0"/>
        <item x="7"/>
        <item x="6"/>
        <item t="default"/>
      </items>
    </pivotField>
    <pivotField showAll="0"/>
    <pivotField dataField="1" numFmtId="42" showAll="0"/>
    <pivotField numFmtId="42" showAll="0"/>
    <pivotField numFmtId="42" showAll="0"/>
    <pivotField dataField="1" numFmtId="42" showAll="0"/>
  </pivotFields>
  <rowFields count="2">
    <field x="0"/>
    <field x="-2"/>
  </rowFields>
  <rowItems count="11">
    <i>
      <x/>
    </i>
    <i r="1">
      <x/>
    </i>
    <i r="1" i="1">
      <x v="1"/>
    </i>
    <i>
      <x v="1"/>
    </i>
    <i r="1">
      <x/>
    </i>
    <i r="1" i="1">
      <x v="1"/>
    </i>
    <i>
      <x v="2"/>
    </i>
    <i r="1">
      <x/>
    </i>
    <i r="1" i="1">
      <x v="1"/>
    </i>
    <i t="grand">
      <x/>
    </i>
    <i t="grand" i="1">
      <x/>
    </i>
  </rowItems>
  <colFields count="1">
    <field x="1"/>
  </colFields>
  <colItems count="4">
    <i>
      <x/>
    </i>
    <i>
      <x v="1"/>
    </i>
    <i>
      <x v="2"/>
    </i>
    <i>
      <x v="3"/>
    </i>
  </colItems>
  <pageFields count="1">
    <pageField fld="2" hier="-1"/>
  </pageFields>
  <dataFields count="2">
    <dataField name="합계 : 기본급" fld="4" baseField="0" baseItem="0"/>
    <dataField name="합계 : 실수령액" fld="7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tabSelected="1" workbookViewId="0"/>
  </sheetViews>
  <sheetFormatPr defaultRowHeight="16.5"/>
  <cols>
    <col min="1" max="1" width="11" customWidth="1"/>
    <col min="2" max="2" width="17.25" bestFit="1" customWidth="1"/>
    <col min="4" max="4" width="11" bestFit="1" customWidth="1"/>
    <col min="5" max="5" width="14.25" bestFit="1" customWidth="1"/>
  </cols>
  <sheetData>
    <row r="1" spans="1:6">
      <c r="A1" t="s">
        <v>0</v>
      </c>
    </row>
    <row r="2" spans="1:6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55</v>
      </c>
    </row>
    <row r="3" spans="1:6">
      <c r="A3" t="s">
        <v>6</v>
      </c>
      <c r="B3" t="s">
        <v>21</v>
      </c>
      <c r="C3" t="s">
        <v>35</v>
      </c>
      <c r="D3" t="s">
        <v>17</v>
      </c>
      <c r="E3" t="s">
        <v>45</v>
      </c>
      <c r="F3" t="s">
        <v>56</v>
      </c>
    </row>
    <row r="4" spans="1:6">
      <c r="A4" t="s">
        <v>7</v>
      </c>
      <c r="B4" t="s">
        <v>16</v>
      </c>
      <c r="C4" t="s">
        <v>36</v>
      </c>
      <c r="D4" t="s">
        <v>18</v>
      </c>
      <c r="E4" t="s">
        <v>46</v>
      </c>
      <c r="F4" t="s">
        <v>57</v>
      </c>
    </row>
    <row r="5" spans="1:6">
      <c r="A5" t="s">
        <v>8</v>
      </c>
      <c r="B5" t="s">
        <v>19</v>
      </c>
      <c r="C5" t="s">
        <v>37</v>
      </c>
      <c r="D5" t="s">
        <v>20</v>
      </c>
      <c r="E5" t="s">
        <v>47</v>
      </c>
      <c r="F5" t="s">
        <v>58</v>
      </c>
    </row>
    <row r="6" spans="1:6">
      <c r="A6" t="s">
        <v>9</v>
      </c>
      <c r="B6" t="s">
        <v>22</v>
      </c>
      <c r="C6" t="s">
        <v>38</v>
      </c>
      <c r="D6" t="s">
        <v>23</v>
      </c>
      <c r="E6" t="s">
        <v>48</v>
      </c>
      <c r="F6" t="s">
        <v>56</v>
      </c>
    </row>
    <row r="7" spans="1:6">
      <c r="A7" t="s">
        <v>10</v>
      </c>
      <c r="B7" t="s">
        <v>24</v>
      </c>
      <c r="C7" t="s">
        <v>39</v>
      </c>
      <c r="D7" t="s">
        <v>25</v>
      </c>
      <c r="E7" t="s">
        <v>49</v>
      </c>
      <c r="F7" t="s">
        <v>59</v>
      </c>
    </row>
    <row r="8" spans="1:6">
      <c r="A8" t="s">
        <v>11</v>
      </c>
      <c r="B8" t="s">
        <v>26</v>
      </c>
      <c r="C8" t="s">
        <v>40</v>
      </c>
      <c r="D8" t="s">
        <v>27</v>
      </c>
      <c r="E8" t="s">
        <v>50</v>
      </c>
      <c r="F8" t="s">
        <v>58</v>
      </c>
    </row>
    <row r="9" spans="1:6">
      <c r="A9" t="s">
        <v>12</v>
      </c>
      <c r="B9" t="s">
        <v>28</v>
      </c>
      <c r="C9" t="s">
        <v>41</v>
      </c>
      <c r="D9" t="s">
        <v>29</v>
      </c>
      <c r="E9" t="s">
        <v>51</v>
      </c>
      <c r="F9" t="s">
        <v>60</v>
      </c>
    </row>
    <row r="10" spans="1:6">
      <c r="A10" t="s">
        <v>13</v>
      </c>
      <c r="B10" t="s">
        <v>30</v>
      </c>
      <c r="C10" t="s">
        <v>42</v>
      </c>
      <c r="D10" t="s">
        <v>31</v>
      </c>
      <c r="E10" t="s">
        <v>52</v>
      </c>
      <c r="F10" t="s">
        <v>56</v>
      </c>
    </row>
    <row r="11" spans="1:6">
      <c r="A11" t="s">
        <v>14</v>
      </c>
      <c r="B11" t="s">
        <v>32</v>
      </c>
      <c r="C11" t="s">
        <v>43</v>
      </c>
      <c r="D11" t="s">
        <v>23</v>
      </c>
      <c r="E11" t="s">
        <v>53</v>
      </c>
      <c r="F11" t="s">
        <v>58</v>
      </c>
    </row>
    <row r="12" spans="1:6">
      <c r="A12" t="s">
        <v>15</v>
      </c>
      <c r="B12" t="s">
        <v>33</v>
      </c>
      <c r="C12" t="s">
        <v>44</v>
      </c>
      <c r="D12" t="s">
        <v>34</v>
      </c>
      <c r="E12" t="s">
        <v>54</v>
      </c>
      <c r="F12" t="s">
        <v>59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3"/>
  <sheetViews>
    <sheetView workbookViewId="0">
      <selection sqref="A1:G1"/>
    </sheetView>
  </sheetViews>
  <sheetFormatPr defaultRowHeight="16.5"/>
  <cols>
    <col min="5" max="6" width="11.25" bestFit="1" customWidth="1"/>
    <col min="7" max="7" width="13.5" bestFit="1" customWidth="1"/>
  </cols>
  <sheetData>
    <row r="1" spans="1:7" ht="18.75">
      <c r="A1" s="46" t="s">
        <v>101</v>
      </c>
      <c r="B1" s="46"/>
      <c r="C1" s="46"/>
      <c r="D1" s="46"/>
      <c r="E1" s="46"/>
      <c r="F1" s="46"/>
      <c r="G1" s="46"/>
    </row>
    <row r="3" spans="1:7">
      <c r="A3" s="5" t="s">
        <v>94</v>
      </c>
      <c r="B3" s="5" t="s">
        <v>95</v>
      </c>
      <c r="C3" s="5" t="s">
        <v>96</v>
      </c>
      <c r="D3" s="5" t="s">
        <v>97</v>
      </c>
      <c r="E3" s="5" t="s">
        <v>98</v>
      </c>
      <c r="F3" s="5" t="s">
        <v>99</v>
      </c>
      <c r="G3" s="5" t="s">
        <v>100</v>
      </c>
    </row>
    <row r="4" spans="1:7">
      <c r="A4" s="2" t="s">
        <v>61</v>
      </c>
      <c r="B4" s="2" t="s">
        <v>65</v>
      </c>
      <c r="C4" s="2" t="s">
        <v>74</v>
      </c>
      <c r="D4" s="1">
        <v>23</v>
      </c>
      <c r="E4" s="6">
        <v>3600000</v>
      </c>
      <c r="F4" s="6">
        <v>1000000</v>
      </c>
      <c r="G4" s="6">
        <f>D4*E4+F4*10</f>
        <v>92800000</v>
      </c>
    </row>
    <row r="5" spans="1:7">
      <c r="A5" s="2" t="s">
        <v>62</v>
      </c>
      <c r="B5" s="2" t="s">
        <v>66</v>
      </c>
      <c r="C5" s="2" t="s">
        <v>75</v>
      </c>
      <c r="D5" s="1">
        <v>19</v>
      </c>
      <c r="E5" s="6">
        <v>3000000</v>
      </c>
      <c r="F5" s="6">
        <v>700000</v>
      </c>
      <c r="G5" s="6">
        <f t="shared" ref="G5:G12" si="0">D5*E5+F5*10</f>
        <v>64000000</v>
      </c>
    </row>
    <row r="6" spans="1:7">
      <c r="A6" s="2" t="s">
        <v>61</v>
      </c>
      <c r="B6" s="2" t="s">
        <v>67</v>
      </c>
      <c r="C6" s="2" t="s">
        <v>76</v>
      </c>
      <c r="D6" s="1">
        <v>7</v>
      </c>
      <c r="E6" s="6">
        <v>2400000</v>
      </c>
      <c r="F6" s="6">
        <v>500000</v>
      </c>
      <c r="G6" s="6">
        <f t="shared" si="0"/>
        <v>21800000</v>
      </c>
    </row>
    <row r="7" spans="1:7">
      <c r="A7" s="2" t="s">
        <v>63</v>
      </c>
      <c r="B7" s="2" t="s">
        <v>68</v>
      </c>
      <c r="C7" s="2" t="s">
        <v>74</v>
      </c>
      <c r="D7" s="1">
        <v>24</v>
      </c>
      <c r="E7" s="6">
        <v>3800000</v>
      </c>
      <c r="F7" s="6">
        <v>1000000</v>
      </c>
      <c r="G7" s="6">
        <f t="shared" si="0"/>
        <v>101200000</v>
      </c>
    </row>
    <row r="8" spans="1:7">
      <c r="A8" s="2" t="s">
        <v>63</v>
      </c>
      <c r="B8" s="2" t="s">
        <v>69</v>
      </c>
      <c r="C8" s="2" t="s">
        <v>75</v>
      </c>
      <c r="D8" s="1">
        <v>13</v>
      </c>
      <c r="E8" s="6">
        <v>2800000</v>
      </c>
      <c r="F8" s="6">
        <v>700000</v>
      </c>
      <c r="G8" s="6">
        <f t="shared" si="0"/>
        <v>43400000</v>
      </c>
    </row>
    <row r="9" spans="1:7">
      <c r="A9" s="2" t="s">
        <v>63</v>
      </c>
      <c r="B9" s="2" t="s">
        <v>70</v>
      </c>
      <c r="C9" s="2" t="s">
        <v>76</v>
      </c>
      <c r="D9" s="1">
        <v>8</v>
      </c>
      <c r="E9" s="6">
        <v>2100000</v>
      </c>
      <c r="F9" s="6">
        <v>500000</v>
      </c>
      <c r="G9" s="6">
        <f t="shared" si="0"/>
        <v>21800000</v>
      </c>
    </row>
    <row r="10" spans="1:7">
      <c r="A10" s="2" t="s">
        <v>64</v>
      </c>
      <c r="B10" s="2" t="s">
        <v>71</v>
      </c>
      <c r="C10" s="2" t="s">
        <v>74</v>
      </c>
      <c r="D10" s="1">
        <v>22</v>
      </c>
      <c r="E10" s="6">
        <v>3500000</v>
      </c>
      <c r="F10" s="6">
        <v>1000000</v>
      </c>
      <c r="G10" s="6">
        <f t="shared" si="0"/>
        <v>87000000</v>
      </c>
    </row>
    <row r="11" spans="1:7">
      <c r="A11" s="2" t="s">
        <v>64</v>
      </c>
      <c r="B11" s="2" t="s">
        <v>72</v>
      </c>
      <c r="C11" s="2" t="s">
        <v>77</v>
      </c>
      <c r="D11" s="1">
        <v>15</v>
      </c>
      <c r="E11" s="6">
        <v>2900000</v>
      </c>
      <c r="F11" s="6">
        <v>700000</v>
      </c>
      <c r="G11" s="6">
        <f t="shared" si="0"/>
        <v>50500000</v>
      </c>
    </row>
    <row r="12" spans="1:7">
      <c r="A12" s="2" t="s">
        <v>64</v>
      </c>
      <c r="B12" s="2" t="s">
        <v>73</v>
      </c>
      <c r="C12" s="2" t="s">
        <v>76</v>
      </c>
      <c r="D12" s="1">
        <v>6</v>
      </c>
      <c r="E12" s="6">
        <v>2000000</v>
      </c>
      <c r="F12" s="6">
        <v>500000</v>
      </c>
      <c r="G12" s="6">
        <f t="shared" si="0"/>
        <v>17000000</v>
      </c>
    </row>
    <row r="13" spans="1:7">
      <c r="A13" s="45" t="s">
        <v>93</v>
      </c>
      <c r="B13" s="45"/>
      <c r="C13" s="45"/>
      <c r="D13" s="45"/>
      <c r="E13" s="6">
        <f>ROUND(AVERAGE(E4:E12),0)</f>
        <v>2900000</v>
      </c>
      <c r="F13" s="6">
        <f t="shared" ref="F13:G13" si="1">ROUND(AVERAGE(F4:F12),0)</f>
        <v>733333</v>
      </c>
      <c r="G13" s="6">
        <f t="shared" si="1"/>
        <v>55500000</v>
      </c>
    </row>
  </sheetData>
  <mergeCells count="2">
    <mergeCell ref="A13:D13"/>
    <mergeCell ref="A1:G1"/>
  </mergeCells>
  <phoneticPr fontId="1" type="noConversion"/>
  <pageMargins left="0.7" right="0.7" top="0.75" bottom="0.75" header="0.3" footer="0.3"/>
  <pageSetup paperSize="9" orientation="portrait" horizontalDpi="4294967292" verticalDpi="0" copies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J23"/>
  <sheetViews>
    <sheetView workbookViewId="0"/>
  </sheetViews>
  <sheetFormatPr defaultRowHeight="16.5"/>
  <cols>
    <col min="1" max="1" width="2.625" customWidth="1"/>
    <col min="8" max="8" width="9.75" bestFit="1" customWidth="1"/>
    <col min="10" max="10" width="10.875" bestFit="1" customWidth="1"/>
  </cols>
  <sheetData>
    <row r="2" spans="2:10">
      <c r="B2" t="str">
        <f t="shared" ref="B2:G9" si="0">E15</f>
        <v>매입처</v>
      </c>
      <c r="C2" t="str">
        <f t="shared" si="0"/>
        <v>담당자</v>
      </c>
      <c r="D2" t="str">
        <f t="shared" si="0"/>
        <v>상품명</v>
      </c>
      <c r="E2" t="str">
        <f t="shared" si="0"/>
        <v>상품단가</v>
      </c>
      <c r="F2" t="str">
        <f t="shared" si="0"/>
        <v>입고수량</v>
      </c>
      <c r="G2" t="str">
        <f t="shared" si="0"/>
        <v>입고금액</v>
      </c>
    </row>
    <row r="3" spans="2:10">
      <c r="B3" t="str">
        <f t="shared" si="0"/>
        <v>은하상사</v>
      </c>
      <c r="C3" t="str">
        <f t="shared" si="0"/>
        <v>이성실</v>
      </c>
      <c r="D3" t="str">
        <f t="shared" si="0"/>
        <v>볼펜</v>
      </c>
      <c r="E3">
        <f t="shared" si="0"/>
        <v>10000</v>
      </c>
      <c r="F3">
        <f t="shared" si="0"/>
        <v>15</v>
      </c>
      <c r="G3">
        <f t="shared" si="0"/>
        <v>150000</v>
      </c>
    </row>
    <row r="4" spans="2:10">
      <c r="B4" t="str">
        <f t="shared" si="0"/>
        <v>동성상사</v>
      </c>
      <c r="C4" t="str">
        <f t="shared" si="0"/>
        <v>유민승</v>
      </c>
      <c r="D4" t="str">
        <f t="shared" si="0"/>
        <v>포스트잇</v>
      </c>
      <c r="E4">
        <f t="shared" si="0"/>
        <v>12000</v>
      </c>
      <c r="F4">
        <f t="shared" si="0"/>
        <v>20</v>
      </c>
      <c r="G4">
        <f t="shared" si="0"/>
        <v>240000</v>
      </c>
    </row>
    <row r="5" spans="2:10">
      <c r="B5" t="str">
        <f t="shared" si="0"/>
        <v>휴먼상사</v>
      </c>
      <c r="C5" t="str">
        <f t="shared" si="0"/>
        <v>신은소</v>
      </c>
      <c r="D5" t="str">
        <f t="shared" si="0"/>
        <v>A4용지</v>
      </c>
      <c r="E5">
        <f t="shared" si="0"/>
        <v>22000</v>
      </c>
      <c r="F5">
        <f t="shared" si="0"/>
        <v>8</v>
      </c>
      <c r="G5">
        <f t="shared" si="0"/>
        <v>176000</v>
      </c>
    </row>
    <row r="6" spans="2:10">
      <c r="B6" t="str">
        <f t="shared" si="0"/>
        <v>은하상사</v>
      </c>
      <c r="C6" t="str">
        <f t="shared" si="0"/>
        <v>이성실</v>
      </c>
      <c r="D6" t="str">
        <f t="shared" si="0"/>
        <v>볼펜</v>
      </c>
      <c r="E6">
        <f t="shared" si="0"/>
        <v>10000</v>
      </c>
      <c r="F6">
        <f t="shared" si="0"/>
        <v>18</v>
      </c>
      <c r="G6">
        <f t="shared" si="0"/>
        <v>180000</v>
      </c>
    </row>
    <row r="7" spans="2:10">
      <c r="B7" t="str">
        <f t="shared" si="0"/>
        <v>동성상사</v>
      </c>
      <c r="C7" t="str">
        <f t="shared" si="0"/>
        <v>유민승</v>
      </c>
      <c r="D7" t="str">
        <f t="shared" si="0"/>
        <v>포스트잇</v>
      </c>
      <c r="E7">
        <f t="shared" si="0"/>
        <v>12000</v>
      </c>
      <c r="F7">
        <f t="shared" si="0"/>
        <v>24</v>
      </c>
      <c r="G7">
        <f t="shared" si="0"/>
        <v>288000</v>
      </c>
    </row>
    <row r="8" spans="2:10">
      <c r="B8" t="str">
        <f t="shared" si="0"/>
        <v>휴먼상사</v>
      </c>
      <c r="C8" t="str">
        <f t="shared" si="0"/>
        <v>신은소</v>
      </c>
      <c r="D8" t="str">
        <f t="shared" si="0"/>
        <v>A4용지</v>
      </c>
      <c r="E8">
        <f t="shared" si="0"/>
        <v>22000</v>
      </c>
      <c r="F8">
        <f t="shared" si="0"/>
        <v>10</v>
      </c>
      <c r="G8">
        <f t="shared" si="0"/>
        <v>220000</v>
      </c>
    </row>
    <row r="9" spans="2:10">
      <c r="B9" t="str">
        <f t="shared" si="0"/>
        <v>휴먼상사</v>
      </c>
      <c r="C9" t="str">
        <f t="shared" si="0"/>
        <v>신은소</v>
      </c>
      <c r="D9" t="str">
        <f t="shared" si="0"/>
        <v>A4용지</v>
      </c>
      <c r="E9">
        <f t="shared" si="0"/>
        <v>22000</v>
      </c>
      <c r="F9">
        <f t="shared" si="0"/>
        <v>15</v>
      </c>
      <c r="G9">
        <f t="shared" si="0"/>
        <v>330000</v>
      </c>
    </row>
    <row r="15" spans="2:10">
      <c r="E15" s="2" t="s">
        <v>79</v>
      </c>
      <c r="F15" s="2" t="s">
        <v>80</v>
      </c>
      <c r="G15" s="2" t="s">
        <v>78</v>
      </c>
      <c r="H15" s="2" t="s">
        <v>87</v>
      </c>
      <c r="I15" s="2" t="s">
        <v>88</v>
      </c>
      <c r="J15" s="2" t="s">
        <v>89</v>
      </c>
    </row>
    <row r="16" spans="2:10">
      <c r="E16" s="2" t="s">
        <v>81</v>
      </c>
      <c r="F16" s="2" t="s">
        <v>84</v>
      </c>
      <c r="G16" s="2" t="s">
        <v>90</v>
      </c>
      <c r="H16" s="4">
        <v>10000</v>
      </c>
      <c r="I16" s="1">
        <v>15</v>
      </c>
      <c r="J16" s="4">
        <f>H16*I16</f>
        <v>150000</v>
      </c>
    </row>
    <row r="17" spans="5:10">
      <c r="E17" s="2" t="s">
        <v>82</v>
      </c>
      <c r="F17" s="2" t="s">
        <v>85</v>
      </c>
      <c r="G17" s="2" t="s">
        <v>92</v>
      </c>
      <c r="H17" s="4">
        <v>12000</v>
      </c>
      <c r="I17" s="1">
        <v>20</v>
      </c>
      <c r="J17" s="4">
        <f t="shared" ref="J17:J22" si="1">H17*I17</f>
        <v>240000</v>
      </c>
    </row>
    <row r="18" spans="5:10">
      <c r="E18" s="2" t="s">
        <v>83</v>
      </c>
      <c r="F18" s="2" t="s">
        <v>86</v>
      </c>
      <c r="G18" s="2" t="s">
        <v>91</v>
      </c>
      <c r="H18" s="4">
        <v>22000</v>
      </c>
      <c r="I18" s="1">
        <v>8</v>
      </c>
      <c r="J18" s="4">
        <f t="shared" si="1"/>
        <v>176000</v>
      </c>
    </row>
    <row r="19" spans="5:10">
      <c r="E19" s="2" t="s">
        <v>81</v>
      </c>
      <c r="F19" s="2" t="s">
        <v>84</v>
      </c>
      <c r="G19" s="2" t="s">
        <v>90</v>
      </c>
      <c r="H19" s="4">
        <v>10000</v>
      </c>
      <c r="I19" s="1">
        <v>18</v>
      </c>
      <c r="J19" s="4">
        <f t="shared" si="1"/>
        <v>180000</v>
      </c>
    </row>
    <row r="20" spans="5:10">
      <c r="E20" s="2" t="s">
        <v>82</v>
      </c>
      <c r="F20" s="2" t="s">
        <v>85</v>
      </c>
      <c r="G20" s="2" t="s">
        <v>92</v>
      </c>
      <c r="H20" s="4">
        <v>12000</v>
      </c>
      <c r="I20" s="1">
        <v>24</v>
      </c>
      <c r="J20" s="4">
        <f t="shared" si="1"/>
        <v>288000</v>
      </c>
    </row>
    <row r="21" spans="5:10">
      <c r="E21" s="2" t="s">
        <v>83</v>
      </c>
      <c r="F21" s="2" t="s">
        <v>86</v>
      </c>
      <c r="G21" s="2" t="s">
        <v>91</v>
      </c>
      <c r="H21" s="4">
        <v>22000</v>
      </c>
      <c r="I21" s="1">
        <v>10</v>
      </c>
      <c r="J21" s="4">
        <f t="shared" si="1"/>
        <v>220000</v>
      </c>
    </row>
    <row r="22" spans="5:10">
      <c r="E22" s="2" t="s">
        <v>83</v>
      </c>
      <c r="F22" s="2" t="s">
        <v>86</v>
      </c>
      <c r="G22" s="2" t="s">
        <v>91</v>
      </c>
      <c r="H22" s="4">
        <v>22000</v>
      </c>
      <c r="I22" s="1">
        <v>15</v>
      </c>
      <c r="J22" s="4">
        <f t="shared" si="1"/>
        <v>330000</v>
      </c>
    </row>
    <row r="23" spans="5:10">
      <c r="E23" s="3"/>
      <c r="F23" s="3"/>
      <c r="G23" s="3"/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35"/>
  <sheetViews>
    <sheetView workbookViewId="0"/>
  </sheetViews>
  <sheetFormatPr defaultRowHeight="16.5"/>
  <cols>
    <col min="1" max="11" width="9" style="12"/>
    <col min="12" max="12" width="12.75" style="12" bestFit="1" customWidth="1"/>
    <col min="13" max="16384" width="9" style="12"/>
  </cols>
  <sheetData>
    <row r="1" spans="1:12">
      <c r="A1" s="8" t="s">
        <v>102</v>
      </c>
      <c r="B1" s="9" t="s">
        <v>103</v>
      </c>
      <c r="C1" s="10"/>
      <c r="D1" s="11"/>
      <c r="H1" s="8" t="s">
        <v>104</v>
      </c>
      <c r="I1" s="9" t="s">
        <v>105</v>
      </c>
      <c r="L1" s="12" t="s">
        <v>106</v>
      </c>
    </row>
    <row r="2" spans="1:12">
      <c r="A2" s="13" t="s">
        <v>107</v>
      </c>
      <c r="B2" s="13" t="s">
        <v>108</v>
      </c>
      <c r="C2" s="13" t="s">
        <v>109</v>
      </c>
      <c r="D2" s="13" t="s">
        <v>110</v>
      </c>
      <c r="E2" s="13" t="s">
        <v>111</v>
      </c>
      <c r="F2" s="14" t="s">
        <v>112</v>
      </c>
      <c r="H2" s="15" t="s">
        <v>113</v>
      </c>
      <c r="I2" s="15" t="s">
        <v>114</v>
      </c>
      <c r="J2" s="15" t="s">
        <v>115</v>
      </c>
      <c r="K2" s="15" t="s">
        <v>116</v>
      </c>
      <c r="L2" s="15" t="s">
        <v>117</v>
      </c>
    </row>
    <row r="3" spans="1:12">
      <c r="A3" s="16" t="s">
        <v>118</v>
      </c>
      <c r="B3" s="16" t="s">
        <v>119</v>
      </c>
      <c r="C3" s="16" t="s">
        <v>120</v>
      </c>
      <c r="D3" s="17">
        <v>86</v>
      </c>
      <c r="E3" s="17">
        <v>79</v>
      </c>
      <c r="F3" s="18">
        <f>AVERAGE($D$3:$E$8)-AVERAGE(D3:E3)</f>
        <v>7.0833333333333286</v>
      </c>
      <c r="H3" s="15" t="s">
        <v>121</v>
      </c>
      <c r="I3" s="15" t="s">
        <v>317</v>
      </c>
      <c r="J3" s="43" t="s">
        <v>316</v>
      </c>
      <c r="K3" s="43" t="s">
        <v>316</v>
      </c>
      <c r="L3" s="19">
        <v>5465000</v>
      </c>
    </row>
    <row r="4" spans="1:12">
      <c r="A4" s="16" t="s">
        <v>122</v>
      </c>
      <c r="B4" s="16" t="s">
        <v>123</v>
      </c>
      <c r="C4" s="16" t="s">
        <v>124</v>
      </c>
      <c r="D4" s="17">
        <v>98</v>
      </c>
      <c r="E4" s="17">
        <v>94</v>
      </c>
      <c r="F4" s="18">
        <f t="shared" ref="F4:F8" si="0">AVERAGE($D$3:$E$8)-AVERAGE(D4:E4)</f>
        <v>-6.4166666666666714</v>
      </c>
      <c r="H4" s="15" t="s">
        <v>125</v>
      </c>
      <c r="I4" s="43" t="s">
        <v>316</v>
      </c>
      <c r="J4" s="15"/>
      <c r="K4" s="43" t="s">
        <v>316</v>
      </c>
      <c r="L4" s="19">
        <v>3681000</v>
      </c>
    </row>
    <row r="5" spans="1:12">
      <c r="A5" s="16" t="s">
        <v>126</v>
      </c>
      <c r="B5" s="16" t="s">
        <v>127</v>
      </c>
      <c r="C5" s="16" t="s">
        <v>124</v>
      </c>
      <c r="D5" s="17">
        <v>95</v>
      </c>
      <c r="E5" s="17">
        <v>85</v>
      </c>
      <c r="F5" s="18">
        <f t="shared" si="0"/>
        <v>-0.4166666666666714</v>
      </c>
      <c r="H5" s="15" t="s">
        <v>128</v>
      </c>
      <c r="I5" s="15"/>
      <c r="J5" s="43" t="s">
        <v>316</v>
      </c>
      <c r="K5" s="43" t="s">
        <v>316</v>
      </c>
      <c r="L5" s="19">
        <v>4400000</v>
      </c>
    </row>
    <row r="6" spans="1:12">
      <c r="A6" s="13" t="s">
        <v>129</v>
      </c>
      <c r="B6" s="16" t="s">
        <v>130</v>
      </c>
      <c r="C6" s="16" t="s">
        <v>131</v>
      </c>
      <c r="D6" s="17">
        <v>87</v>
      </c>
      <c r="E6" s="17">
        <v>88</v>
      </c>
      <c r="F6" s="18">
        <f t="shared" si="0"/>
        <v>2.0833333333333286</v>
      </c>
      <c r="H6" s="15" t="s">
        <v>132</v>
      </c>
      <c r="I6" s="43" t="s">
        <v>316</v>
      </c>
      <c r="J6" s="43" t="s">
        <v>316</v>
      </c>
      <c r="K6" s="43" t="s">
        <v>316</v>
      </c>
      <c r="L6" s="19">
        <v>6600000</v>
      </c>
    </row>
    <row r="7" spans="1:12">
      <c r="A7" s="16" t="s">
        <v>133</v>
      </c>
      <c r="B7" s="16" t="s">
        <v>134</v>
      </c>
      <c r="C7" s="16" t="s">
        <v>120</v>
      </c>
      <c r="D7" s="17">
        <v>92</v>
      </c>
      <c r="E7" s="17">
        <v>91</v>
      </c>
      <c r="F7" s="18">
        <f t="shared" si="0"/>
        <v>-1.9166666666666714</v>
      </c>
      <c r="H7" s="15" t="s">
        <v>135</v>
      </c>
      <c r="I7" s="43" t="s">
        <v>316</v>
      </c>
      <c r="J7" s="43" t="s">
        <v>316</v>
      </c>
      <c r="K7" s="15"/>
      <c r="L7" s="19">
        <v>3824000</v>
      </c>
    </row>
    <row r="8" spans="1:12">
      <c r="A8" s="16" t="s">
        <v>136</v>
      </c>
      <c r="B8" s="16" t="s">
        <v>137</v>
      </c>
      <c r="C8" s="16" t="s">
        <v>124</v>
      </c>
      <c r="D8" s="17">
        <v>91</v>
      </c>
      <c r="E8" s="17">
        <v>89</v>
      </c>
      <c r="F8" s="18">
        <f t="shared" si="0"/>
        <v>-0.4166666666666714</v>
      </c>
      <c r="H8" s="15" t="s">
        <v>138</v>
      </c>
      <c r="I8" s="43" t="s">
        <v>316</v>
      </c>
      <c r="J8" s="15"/>
      <c r="K8" s="43" t="s">
        <v>316</v>
      </c>
      <c r="L8" s="19">
        <v>4867000</v>
      </c>
    </row>
    <row r="10" spans="1:12">
      <c r="A10" s="8" t="s">
        <v>139</v>
      </c>
      <c r="B10" s="9" t="s">
        <v>140</v>
      </c>
      <c r="H10" s="47" t="s">
        <v>141</v>
      </c>
      <c r="I10" s="47"/>
      <c r="J10" s="47"/>
      <c r="K10" s="47"/>
      <c r="L10" s="20">
        <f>SUMIF(J3:J8,"○",L3:L8)/COUNTIF(J3:J8,"○")</f>
        <v>5072250</v>
      </c>
    </row>
    <row r="11" spans="1:12">
      <c r="A11" s="15" t="s">
        <v>142</v>
      </c>
      <c r="B11" s="15" t="s">
        <v>107</v>
      </c>
      <c r="C11" s="15" t="s">
        <v>143</v>
      </c>
      <c r="D11" s="15" t="s">
        <v>144</v>
      </c>
      <c r="E11" s="15" t="s">
        <v>145</v>
      </c>
      <c r="F11" s="15" t="s">
        <v>146</v>
      </c>
    </row>
    <row r="12" spans="1:12">
      <c r="A12" s="15" t="s">
        <v>147</v>
      </c>
      <c r="B12" s="15" t="s">
        <v>148</v>
      </c>
      <c r="C12" s="15" t="s">
        <v>149</v>
      </c>
      <c r="D12" s="21">
        <v>16</v>
      </c>
      <c r="E12" s="21">
        <v>171</v>
      </c>
      <c r="F12" s="21">
        <v>62</v>
      </c>
      <c r="H12" s="8" t="s">
        <v>150</v>
      </c>
      <c r="I12" s="9" t="s">
        <v>151</v>
      </c>
    </row>
    <row r="13" spans="1:12">
      <c r="A13" s="15" t="s">
        <v>152</v>
      </c>
      <c r="B13" s="15" t="s">
        <v>153</v>
      </c>
      <c r="C13" s="15" t="s">
        <v>149</v>
      </c>
      <c r="D13" s="21">
        <v>15</v>
      </c>
      <c r="E13" s="21">
        <v>167</v>
      </c>
      <c r="F13" s="21">
        <v>66</v>
      </c>
      <c r="H13" s="15" t="s">
        <v>154</v>
      </c>
      <c r="I13" s="15" t="s">
        <v>155</v>
      </c>
      <c r="J13" s="15" t="s">
        <v>156</v>
      </c>
      <c r="K13" s="15" t="s">
        <v>157</v>
      </c>
      <c r="L13" s="14" t="s">
        <v>158</v>
      </c>
    </row>
    <row r="14" spans="1:12">
      <c r="A14" s="15" t="s">
        <v>152</v>
      </c>
      <c r="B14" s="15" t="s">
        <v>159</v>
      </c>
      <c r="C14" s="15" t="s">
        <v>160</v>
      </c>
      <c r="D14" s="21">
        <v>16</v>
      </c>
      <c r="E14" s="21">
        <v>159</v>
      </c>
      <c r="F14" s="21">
        <v>50</v>
      </c>
      <c r="H14" s="15" t="s">
        <v>161</v>
      </c>
      <c r="I14" s="21">
        <v>3</v>
      </c>
      <c r="J14" s="21">
        <v>3</v>
      </c>
      <c r="K14" s="21">
        <v>4</v>
      </c>
      <c r="L14" s="15" t="str">
        <f>IF(AND(I14&gt;=4,J14&gt;=4,K14&gt;=4,AVERAGE(I14:K14)&gt;=5),"치료","주의")</f>
        <v>주의</v>
      </c>
    </row>
    <row r="15" spans="1:12">
      <c r="A15" s="15" t="s">
        <v>147</v>
      </c>
      <c r="B15" s="15" t="s">
        <v>162</v>
      </c>
      <c r="C15" s="15" t="s">
        <v>160</v>
      </c>
      <c r="D15" s="21">
        <v>16</v>
      </c>
      <c r="E15" s="21">
        <v>161</v>
      </c>
      <c r="F15" s="21">
        <v>50</v>
      </c>
      <c r="H15" s="15" t="s">
        <v>163</v>
      </c>
      <c r="I15" s="21">
        <v>2</v>
      </c>
      <c r="J15" s="21">
        <v>5</v>
      </c>
      <c r="K15" s="21">
        <v>5</v>
      </c>
      <c r="L15" s="44" t="str">
        <f t="shared" ref="L15:L23" si="1">IF(AND(I15&gt;=4,J15&gt;=4,K15&gt;=4,AVERAGE(I15:K15)&gt;=5),"치료","주의")</f>
        <v>주의</v>
      </c>
    </row>
    <row r="16" spans="1:12">
      <c r="A16" s="15" t="s">
        <v>164</v>
      </c>
      <c r="B16" s="15" t="s">
        <v>165</v>
      </c>
      <c r="C16" s="15" t="s">
        <v>149</v>
      </c>
      <c r="D16" s="21">
        <v>15</v>
      </c>
      <c r="E16" s="21">
        <v>170</v>
      </c>
      <c r="F16" s="21">
        <v>57</v>
      </c>
      <c r="H16" s="15" t="s">
        <v>166</v>
      </c>
      <c r="I16" s="21">
        <v>4</v>
      </c>
      <c r="J16" s="21">
        <v>4</v>
      </c>
      <c r="K16" s="21">
        <v>6</v>
      </c>
      <c r="L16" s="44" t="str">
        <f t="shared" si="1"/>
        <v>주의</v>
      </c>
    </row>
    <row r="17" spans="1:12">
      <c r="A17" s="15" t="s">
        <v>152</v>
      </c>
      <c r="B17" s="15" t="s">
        <v>167</v>
      </c>
      <c r="C17" s="15" t="s">
        <v>149</v>
      </c>
      <c r="D17" s="21">
        <v>16</v>
      </c>
      <c r="E17" s="21">
        <v>174</v>
      </c>
      <c r="F17" s="21">
        <v>60</v>
      </c>
      <c r="H17" s="15" t="s">
        <v>168</v>
      </c>
      <c r="I17" s="21">
        <v>2</v>
      </c>
      <c r="J17" s="21">
        <v>3</v>
      </c>
      <c r="K17" s="21">
        <v>3</v>
      </c>
      <c r="L17" s="44" t="str">
        <f t="shared" si="1"/>
        <v>주의</v>
      </c>
    </row>
    <row r="18" spans="1:12">
      <c r="A18" s="15" t="s">
        <v>164</v>
      </c>
      <c r="B18" s="15" t="s">
        <v>169</v>
      </c>
      <c r="C18" s="15" t="s">
        <v>160</v>
      </c>
      <c r="D18" s="21">
        <v>15</v>
      </c>
      <c r="E18" s="21">
        <v>162</v>
      </c>
      <c r="F18" s="21">
        <v>48</v>
      </c>
      <c r="H18" s="15" t="s">
        <v>170</v>
      </c>
      <c r="I18" s="21">
        <v>2</v>
      </c>
      <c r="J18" s="21">
        <v>2</v>
      </c>
      <c r="K18" s="21">
        <v>5</v>
      </c>
      <c r="L18" s="44" t="str">
        <f t="shared" si="1"/>
        <v>주의</v>
      </c>
    </row>
    <row r="19" spans="1:12">
      <c r="A19" s="15" t="s">
        <v>147</v>
      </c>
      <c r="B19" s="15" t="s">
        <v>171</v>
      </c>
      <c r="C19" s="15" t="s">
        <v>160</v>
      </c>
      <c r="D19" s="21">
        <v>15</v>
      </c>
      <c r="E19" s="21">
        <v>163</v>
      </c>
      <c r="F19" s="21">
        <v>52</v>
      </c>
      <c r="H19" s="15" t="s">
        <v>172</v>
      </c>
      <c r="I19" s="21">
        <v>5</v>
      </c>
      <c r="J19" s="21">
        <v>5</v>
      </c>
      <c r="K19" s="21">
        <v>7</v>
      </c>
      <c r="L19" s="44" t="str">
        <f t="shared" si="1"/>
        <v>치료</v>
      </c>
    </row>
    <row r="20" spans="1:12">
      <c r="A20" s="15" t="s">
        <v>164</v>
      </c>
      <c r="B20" s="15" t="s">
        <v>173</v>
      </c>
      <c r="C20" s="15" t="s">
        <v>149</v>
      </c>
      <c r="D20" s="21">
        <v>15</v>
      </c>
      <c r="E20" s="21">
        <v>166</v>
      </c>
      <c r="F20" s="21">
        <v>60</v>
      </c>
      <c r="H20" s="15" t="s">
        <v>174</v>
      </c>
      <c r="I20" s="21">
        <v>5</v>
      </c>
      <c r="J20" s="21">
        <v>6</v>
      </c>
      <c r="K20" s="21">
        <v>6</v>
      </c>
      <c r="L20" s="44" t="str">
        <f t="shared" si="1"/>
        <v>치료</v>
      </c>
    </row>
    <row r="21" spans="1:12">
      <c r="H21" s="15" t="s">
        <v>175</v>
      </c>
      <c r="I21" s="21">
        <v>1</v>
      </c>
      <c r="J21" s="21">
        <v>2</v>
      </c>
      <c r="K21" s="21">
        <v>2</v>
      </c>
      <c r="L21" s="44" t="str">
        <f t="shared" si="1"/>
        <v>주의</v>
      </c>
    </row>
    <row r="22" spans="1:12">
      <c r="C22" s="21" t="s">
        <v>142</v>
      </c>
      <c r="D22" s="47" t="s">
        <v>176</v>
      </c>
      <c r="E22" s="47"/>
      <c r="F22" s="47"/>
      <c r="H22" s="15" t="s">
        <v>177</v>
      </c>
      <c r="I22" s="21">
        <v>1</v>
      </c>
      <c r="J22" s="21">
        <v>1</v>
      </c>
      <c r="K22" s="21">
        <v>3</v>
      </c>
      <c r="L22" s="44" t="str">
        <f t="shared" si="1"/>
        <v>주의</v>
      </c>
    </row>
    <row r="23" spans="1:12">
      <c r="C23" s="21" t="s">
        <v>152</v>
      </c>
      <c r="D23" s="48" t="str">
        <f>ROUNDUP(DAVERAGE(A11:F20,5,C22:C23),0)&amp;"CM"</f>
        <v>167CM</v>
      </c>
      <c r="E23" s="48"/>
      <c r="F23" s="48"/>
      <c r="H23" s="15" t="s">
        <v>178</v>
      </c>
      <c r="I23" s="21">
        <v>5</v>
      </c>
      <c r="J23" s="21">
        <v>5</v>
      </c>
      <c r="K23" s="21">
        <v>5</v>
      </c>
      <c r="L23" s="44" t="str">
        <f t="shared" si="1"/>
        <v>치료</v>
      </c>
    </row>
    <row r="25" spans="1:12">
      <c r="A25" s="8" t="s">
        <v>179</v>
      </c>
      <c r="B25" s="9" t="s">
        <v>180</v>
      </c>
    </row>
    <row r="26" spans="1:12">
      <c r="A26" s="15" t="s">
        <v>107</v>
      </c>
      <c r="B26" s="15" t="s">
        <v>181</v>
      </c>
      <c r="C26" s="15" t="s">
        <v>182</v>
      </c>
      <c r="D26" s="15" t="s">
        <v>183</v>
      </c>
      <c r="E26" s="14" t="s">
        <v>184</v>
      </c>
    </row>
    <row r="27" spans="1:12">
      <c r="A27" s="15" t="s">
        <v>186</v>
      </c>
      <c r="B27" s="21">
        <v>88</v>
      </c>
      <c r="C27" s="21">
        <v>90</v>
      </c>
      <c r="D27" s="21">
        <f>SUM(B27:C27)</f>
        <v>178</v>
      </c>
      <c r="E27" s="15" t="str">
        <f t="shared" ref="E27:E35" si="2">VLOOKUP(RANK(D27,$D$27:$D$35),$G$30:$H$35,2)</f>
        <v>장려상</v>
      </c>
    </row>
    <row r="28" spans="1:12">
      <c r="A28" s="15" t="s">
        <v>188</v>
      </c>
      <c r="B28" s="21">
        <v>98</v>
      </c>
      <c r="C28" s="21">
        <v>94</v>
      </c>
      <c r="D28" s="21">
        <f t="shared" ref="D28:D33" si="3">SUM(B28:C28)</f>
        <v>192</v>
      </c>
      <c r="E28" s="15" t="str">
        <f t="shared" si="2"/>
        <v>금상</v>
      </c>
      <c r="G28" s="49" t="s">
        <v>199</v>
      </c>
      <c r="H28" s="49"/>
    </row>
    <row r="29" spans="1:12">
      <c r="A29" s="15" t="s">
        <v>190</v>
      </c>
      <c r="B29" s="21">
        <v>84</v>
      </c>
      <c r="C29" s="21">
        <v>93</v>
      </c>
      <c r="D29" s="21">
        <f t="shared" si="3"/>
        <v>177</v>
      </c>
      <c r="E29" s="15" t="str">
        <f t="shared" si="2"/>
        <v>장려상</v>
      </c>
      <c r="G29" s="15" t="s">
        <v>200</v>
      </c>
      <c r="H29" s="15" t="s">
        <v>185</v>
      </c>
    </row>
    <row r="30" spans="1:12">
      <c r="A30" s="15" t="s">
        <v>192</v>
      </c>
      <c r="B30" s="21">
        <v>79</v>
      </c>
      <c r="C30" s="21">
        <v>87</v>
      </c>
      <c r="D30" s="21">
        <f t="shared" si="3"/>
        <v>166</v>
      </c>
      <c r="E30" s="15" t="str">
        <f t="shared" si="2"/>
        <v>참가상</v>
      </c>
      <c r="G30" s="15">
        <v>1</v>
      </c>
      <c r="H30" s="15" t="s">
        <v>187</v>
      </c>
    </row>
    <row r="31" spans="1:12">
      <c r="A31" s="15" t="s">
        <v>194</v>
      </c>
      <c r="B31" s="21">
        <v>86</v>
      </c>
      <c r="C31" s="21">
        <v>77</v>
      </c>
      <c r="D31" s="21">
        <f t="shared" si="3"/>
        <v>163</v>
      </c>
      <c r="E31" s="15" t="str">
        <f t="shared" si="2"/>
        <v>참가상</v>
      </c>
      <c r="G31" s="15">
        <v>2</v>
      </c>
      <c r="H31" s="15" t="s">
        <v>189</v>
      </c>
    </row>
    <row r="32" spans="1:12">
      <c r="A32" s="15" t="s">
        <v>196</v>
      </c>
      <c r="B32" s="21">
        <v>91</v>
      </c>
      <c r="C32" s="21">
        <v>90</v>
      </c>
      <c r="D32" s="21">
        <f t="shared" si="3"/>
        <v>181</v>
      </c>
      <c r="E32" s="15" t="str">
        <f t="shared" si="2"/>
        <v>동상</v>
      </c>
      <c r="G32" s="15">
        <v>3</v>
      </c>
      <c r="H32" s="15" t="s">
        <v>191</v>
      </c>
    </row>
    <row r="33" spans="1:8">
      <c r="A33" s="15" t="s">
        <v>197</v>
      </c>
      <c r="B33" s="21">
        <v>95</v>
      </c>
      <c r="C33" s="21">
        <v>90</v>
      </c>
      <c r="D33" s="21">
        <f t="shared" si="3"/>
        <v>185</v>
      </c>
      <c r="E33" s="15" t="str">
        <f t="shared" si="2"/>
        <v>은상</v>
      </c>
      <c r="G33" s="15">
        <v>4</v>
      </c>
      <c r="H33" s="15" t="s">
        <v>193</v>
      </c>
    </row>
    <row r="34" spans="1:8">
      <c r="A34" s="15" t="s">
        <v>198</v>
      </c>
      <c r="B34" s="21">
        <v>96</v>
      </c>
      <c r="C34" s="21">
        <v>97</v>
      </c>
      <c r="D34" s="21">
        <f>SUM(B34:C34)</f>
        <v>193</v>
      </c>
      <c r="E34" s="15" t="str">
        <f t="shared" si="2"/>
        <v>대상</v>
      </c>
      <c r="G34" s="15">
        <v>6</v>
      </c>
      <c r="H34" s="15" t="s">
        <v>195</v>
      </c>
    </row>
    <row r="35" spans="1:8">
      <c r="A35" s="15" t="s">
        <v>202</v>
      </c>
      <c r="B35" s="21">
        <v>90</v>
      </c>
      <c r="C35" s="21">
        <v>90</v>
      </c>
      <c r="D35" s="21">
        <f>SUM(B35:C35)</f>
        <v>180</v>
      </c>
      <c r="E35" s="15" t="str">
        <f t="shared" si="2"/>
        <v>동상</v>
      </c>
      <c r="G35" s="15">
        <v>8</v>
      </c>
      <c r="H35" s="15" t="s">
        <v>201</v>
      </c>
    </row>
  </sheetData>
  <mergeCells count="4">
    <mergeCell ref="H10:K10"/>
    <mergeCell ref="D22:F22"/>
    <mergeCell ref="D23:F23"/>
    <mergeCell ref="G28:H28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H30"/>
  <sheetViews>
    <sheetView workbookViewId="0">
      <selection sqref="A1:H1"/>
    </sheetView>
  </sheetViews>
  <sheetFormatPr defaultRowHeight="16.5"/>
  <cols>
    <col min="1" max="1" width="22.25" customWidth="1"/>
    <col min="2" max="2" width="11.875" customWidth="1"/>
    <col min="3" max="4" width="9.625" customWidth="1"/>
    <col min="5" max="5" width="12.375" bestFit="1" customWidth="1"/>
    <col min="6" max="6" width="10.75" customWidth="1"/>
    <col min="7" max="7" width="15.25" bestFit="1" customWidth="1"/>
    <col min="8" max="8" width="13.125" bestFit="1" customWidth="1"/>
    <col min="9" max="9" width="15.25" bestFit="1" customWidth="1"/>
    <col min="10" max="10" width="18" bestFit="1" customWidth="1"/>
    <col min="11" max="11" width="20.125" bestFit="1" customWidth="1"/>
  </cols>
  <sheetData>
    <row r="1" spans="1:8" ht="26.25">
      <c r="A1" s="50" t="s">
        <v>204</v>
      </c>
      <c r="B1" s="50"/>
      <c r="C1" s="50"/>
      <c r="D1" s="50"/>
      <c r="E1" s="50"/>
      <c r="F1" s="50"/>
      <c r="G1" s="50"/>
      <c r="H1" s="50"/>
    </row>
    <row r="2" spans="1:8">
      <c r="A2" s="7" t="s">
        <v>230</v>
      </c>
      <c r="B2" s="7" t="s">
        <v>209</v>
      </c>
      <c r="C2" s="7" t="s">
        <v>203</v>
      </c>
      <c r="D2" s="7" t="s">
        <v>217</v>
      </c>
      <c r="E2" s="7" t="s">
        <v>205</v>
      </c>
      <c r="F2" s="7" t="s">
        <v>206</v>
      </c>
      <c r="G2" s="7" t="s">
        <v>207</v>
      </c>
      <c r="H2" s="7" t="s">
        <v>208</v>
      </c>
    </row>
    <row r="3" spans="1:8">
      <c r="A3" s="7" t="s">
        <v>210</v>
      </c>
      <c r="B3" s="7" t="s">
        <v>231</v>
      </c>
      <c r="C3" s="7" t="s">
        <v>218</v>
      </c>
      <c r="D3" s="7" t="s">
        <v>227</v>
      </c>
      <c r="E3" s="4">
        <v>3500000</v>
      </c>
      <c r="F3" s="4">
        <v>900000</v>
      </c>
      <c r="G3" s="4">
        <f>E3*12%</f>
        <v>420000</v>
      </c>
      <c r="H3" s="4">
        <f>E3+F3-G3</f>
        <v>3980000</v>
      </c>
    </row>
    <row r="4" spans="1:8">
      <c r="A4" s="7" t="s">
        <v>211</v>
      </c>
      <c r="B4" s="7" t="s">
        <v>216</v>
      </c>
      <c r="C4" s="7" t="s">
        <v>221</v>
      </c>
      <c r="D4" s="7" t="s">
        <v>227</v>
      </c>
      <c r="E4" s="4">
        <v>2200000</v>
      </c>
      <c r="F4" s="4">
        <v>300000</v>
      </c>
      <c r="G4" s="4">
        <f t="shared" ref="G4:G11" si="0">E4*12%</f>
        <v>264000</v>
      </c>
      <c r="H4" s="4">
        <f t="shared" ref="H4:H11" si="1">E4+F4-G4</f>
        <v>2236000</v>
      </c>
    </row>
    <row r="5" spans="1:8">
      <c r="A5" s="7" t="s">
        <v>210</v>
      </c>
      <c r="B5" s="7" t="s">
        <v>215</v>
      </c>
      <c r="C5" s="7" t="s">
        <v>219</v>
      </c>
      <c r="D5" s="7" t="s">
        <v>228</v>
      </c>
      <c r="E5" s="4">
        <v>2400000</v>
      </c>
      <c r="F5" s="4">
        <v>500000</v>
      </c>
      <c r="G5" s="4">
        <f t="shared" si="0"/>
        <v>288000</v>
      </c>
      <c r="H5" s="4">
        <f t="shared" si="1"/>
        <v>2612000</v>
      </c>
    </row>
    <row r="6" spans="1:8">
      <c r="A6" s="7" t="s">
        <v>210</v>
      </c>
      <c r="B6" s="7" t="s">
        <v>216</v>
      </c>
      <c r="C6" s="7" t="s">
        <v>220</v>
      </c>
      <c r="D6" s="7" t="s">
        <v>227</v>
      </c>
      <c r="E6" s="4">
        <v>2000000</v>
      </c>
      <c r="F6" s="4">
        <v>300000</v>
      </c>
      <c r="G6" s="4">
        <f t="shared" si="0"/>
        <v>240000</v>
      </c>
      <c r="H6" s="4">
        <f t="shared" si="1"/>
        <v>2060000</v>
      </c>
    </row>
    <row r="7" spans="1:8">
      <c r="A7" s="7" t="s">
        <v>212</v>
      </c>
      <c r="B7" s="7" t="s">
        <v>231</v>
      </c>
      <c r="C7" s="7" t="s">
        <v>222</v>
      </c>
      <c r="D7" s="7" t="s">
        <v>229</v>
      </c>
      <c r="E7" s="4">
        <v>3600000</v>
      </c>
      <c r="F7" s="4">
        <v>900000</v>
      </c>
      <c r="G7" s="4">
        <f t="shared" si="0"/>
        <v>432000</v>
      </c>
      <c r="H7" s="4">
        <f t="shared" si="1"/>
        <v>4068000</v>
      </c>
    </row>
    <row r="8" spans="1:8">
      <c r="A8" s="7" t="s">
        <v>212</v>
      </c>
      <c r="B8" s="7" t="s">
        <v>216</v>
      </c>
      <c r="C8" s="7" t="s">
        <v>223</v>
      </c>
      <c r="D8" s="7" t="s">
        <v>227</v>
      </c>
      <c r="E8" s="4">
        <v>2200000</v>
      </c>
      <c r="F8" s="4">
        <v>300000</v>
      </c>
      <c r="G8" s="4">
        <f t="shared" si="0"/>
        <v>264000</v>
      </c>
      <c r="H8" s="4">
        <f t="shared" si="1"/>
        <v>2236000</v>
      </c>
    </row>
    <row r="9" spans="1:8">
      <c r="A9" s="7" t="s">
        <v>211</v>
      </c>
      <c r="B9" s="7" t="s">
        <v>215</v>
      </c>
      <c r="C9" s="7" t="s">
        <v>224</v>
      </c>
      <c r="D9" s="7" t="s">
        <v>227</v>
      </c>
      <c r="E9" s="4">
        <v>2600000</v>
      </c>
      <c r="F9" s="4">
        <v>500000</v>
      </c>
      <c r="G9" s="4">
        <f t="shared" si="0"/>
        <v>312000</v>
      </c>
      <c r="H9" s="4">
        <f t="shared" si="1"/>
        <v>2788000</v>
      </c>
    </row>
    <row r="10" spans="1:8">
      <c r="A10" s="7" t="s">
        <v>211</v>
      </c>
      <c r="B10" s="7" t="s">
        <v>214</v>
      </c>
      <c r="C10" s="7" t="s">
        <v>225</v>
      </c>
      <c r="D10" s="7" t="s">
        <v>228</v>
      </c>
      <c r="E10" s="4">
        <v>3000000</v>
      </c>
      <c r="F10" s="4">
        <v>700000</v>
      </c>
      <c r="G10" s="4">
        <f t="shared" si="0"/>
        <v>360000</v>
      </c>
      <c r="H10" s="4">
        <f t="shared" si="1"/>
        <v>3340000</v>
      </c>
    </row>
    <row r="11" spans="1:8">
      <c r="A11" s="7" t="s">
        <v>213</v>
      </c>
      <c r="B11" s="7" t="s">
        <v>215</v>
      </c>
      <c r="C11" s="7" t="s">
        <v>226</v>
      </c>
      <c r="D11" s="7" t="s">
        <v>229</v>
      </c>
      <c r="E11" s="4">
        <v>2500000</v>
      </c>
      <c r="F11" s="4">
        <v>500000</v>
      </c>
      <c r="G11" s="4">
        <f t="shared" si="0"/>
        <v>300000</v>
      </c>
      <c r="H11" s="4">
        <f t="shared" si="1"/>
        <v>2700000</v>
      </c>
    </row>
    <row r="16" spans="1:8">
      <c r="A16" s="25" t="s">
        <v>232</v>
      </c>
      <c r="B16" t="s">
        <v>233</v>
      </c>
    </row>
    <row r="18" spans="1:5">
      <c r="B18" s="25" t="s">
        <v>239</v>
      </c>
    </row>
    <row r="19" spans="1:5">
      <c r="A19" s="25" t="s">
        <v>234</v>
      </c>
      <c r="B19" t="s">
        <v>240</v>
      </c>
      <c r="C19" t="s">
        <v>241</v>
      </c>
      <c r="D19" t="s">
        <v>242</v>
      </c>
      <c r="E19" t="s">
        <v>243</v>
      </c>
    </row>
    <row r="20" spans="1:5">
      <c r="A20" s="26" t="s">
        <v>235</v>
      </c>
      <c r="B20" s="27"/>
      <c r="C20" s="27"/>
      <c r="D20" s="27"/>
      <c r="E20" s="27"/>
    </row>
    <row r="21" spans="1:5">
      <c r="A21" s="28" t="s">
        <v>244</v>
      </c>
      <c r="B21" s="27" t="s">
        <v>248</v>
      </c>
      <c r="C21" s="27">
        <v>2500000</v>
      </c>
      <c r="D21" s="27">
        <v>3600000</v>
      </c>
      <c r="E21" s="27">
        <v>2200000</v>
      </c>
    </row>
    <row r="22" spans="1:5">
      <c r="A22" s="28" t="s">
        <v>247</v>
      </c>
      <c r="B22" s="27" t="s">
        <v>248</v>
      </c>
      <c r="C22" s="27">
        <v>2700000</v>
      </c>
      <c r="D22" s="27">
        <v>4068000</v>
      </c>
      <c r="E22" s="27">
        <v>2236000</v>
      </c>
    </row>
    <row r="23" spans="1:5">
      <c r="A23" s="26" t="s">
        <v>236</v>
      </c>
      <c r="B23" s="27"/>
      <c r="C23" s="27"/>
      <c r="D23" s="27"/>
      <c r="E23" s="27"/>
    </row>
    <row r="24" spans="1:5">
      <c r="A24" s="28" t="s">
        <v>244</v>
      </c>
      <c r="B24" s="27" t="s">
        <v>248</v>
      </c>
      <c r="C24" s="27">
        <v>2400000</v>
      </c>
      <c r="D24" s="27">
        <v>3500000</v>
      </c>
      <c r="E24" s="27">
        <v>2000000</v>
      </c>
    </row>
    <row r="25" spans="1:5">
      <c r="A25" s="28" t="s">
        <v>247</v>
      </c>
      <c r="B25" s="27" t="s">
        <v>248</v>
      </c>
      <c r="C25" s="27">
        <v>2612000</v>
      </c>
      <c r="D25" s="27">
        <v>3980000</v>
      </c>
      <c r="E25" s="27">
        <v>2060000</v>
      </c>
    </row>
    <row r="26" spans="1:5">
      <c r="A26" s="26" t="s">
        <v>237</v>
      </c>
      <c r="B26" s="27"/>
      <c r="C26" s="27"/>
      <c r="D26" s="27"/>
      <c r="E26" s="27"/>
    </row>
    <row r="27" spans="1:5">
      <c r="A27" s="28" t="s">
        <v>244</v>
      </c>
      <c r="B27" s="27">
        <v>3000000</v>
      </c>
      <c r="C27" s="27">
        <v>2600000</v>
      </c>
      <c r="D27" s="27" t="s">
        <v>248</v>
      </c>
      <c r="E27" s="27">
        <v>2200000</v>
      </c>
    </row>
    <row r="28" spans="1:5">
      <c r="A28" s="28" t="s">
        <v>247</v>
      </c>
      <c r="B28" s="27">
        <v>3340000</v>
      </c>
      <c r="C28" s="27">
        <v>2788000</v>
      </c>
      <c r="D28" s="27" t="s">
        <v>248</v>
      </c>
      <c r="E28" s="27">
        <v>2236000</v>
      </c>
    </row>
    <row r="29" spans="1:5">
      <c r="A29" s="26" t="s">
        <v>245</v>
      </c>
      <c r="B29" s="27">
        <v>3000000</v>
      </c>
      <c r="C29" s="27">
        <v>7500000</v>
      </c>
      <c r="D29" s="27">
        <v>7100000</v>
      </c>
      <c r="E29" s="27">
        <v>6400000</v>
      </c>
    </row>
    <row r="30" spans="1:5">
      <c r="A30" s="26" t="s">
        <v>246</v>
      </c>
      <c r="B30" s="27">
        <v>3340000</v>
      </c>
      <c r="C30" s="27">
        <v>8100000</v>
      </c>
      <c r="D30" s="27">
        <v>8048000</v>
      </c>
      <c r="E30" s="27">
        <v>6532000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sqref="A1:F1"/>
    </sheetView>
  </sheetViews>
  <sheetFormatPr defaultRowHeight="16.5" outlineLevelRow="3"/>
  <cols>
    <col min="1" max="1" width="9" style="29" customWidth="1"/>
    <col min="2" max="2" width="11" style="29" bestFit="1" customWidth="1"/>
    <col min="3" max="4" width="9" style="29" customWidth="1"/>
    <col min="5" max="5" width="10.875" style="29" bestFit="1" customWidth="1"/>
    <col min="6" max="6" width="13" style="29" bestFit="1" customWidth="1"/>
    <col min="7" max="16384" width="9" style="29"/>
  </cols>
  <sheetData>
    <row r="1" spans="1:6" ht="26.25">
      <c r="A1" s="51" t="s">
        <v>249</v>
      </c>
      <c r="B1" s="51"/>
      <c r="C1" s="51"/>
      <c r="D1" s="51"/>
      <c r="E1" s="51"/>
      <c r="F1" s="51"/>
    </row>
    <row r="2" spans="1:6">
      <c r="A2" s="23" t="s">
        <v>250</v>
      </c>
      <c r="B2" s="23" t="s">
        <v>251</v>
      </c>
      <c r="C2" s="23" t="s">
        <v>252</v>
      </c>
      <c r="D2" s="23" t="s">
        <v>253</v>
      </c>
      <c r="E2" s="23" t="s">
        <v>254</v>
      </c>
      <c r="F2" s="23" t="s">
        <v>255</v>
      </c>
    </row>
    <row r="3" spans="1:6" outlineLevel="3">
      <c r="A3" s="23" t="s">
        <v>264</v>
      </c>
      <c r="B3" s="23" t="s">
        <v>265</v>
      </c>
      <c r="C3" s="23" t="s">
        <v>266</v>
      </c>
      <c r="D3" s="30">
        <v>800</v>
      </c>
      <c r="E3" s="30">
        <v>398500</v>
      </c>
      <c r="F3" s="30">
        <f>D3*E3</f>
        <v>318800000</v>
      </c>
    </row>
    <row r="4" spans="1:6" outlineLevel="3">
      <c r="A4" s="23" t="s">
        <v>256</v>
      </c>
      <c r="B4" s="23" t="s">
        <v>270</v>
      </c>
      <c r="C4" s="23" t="s">
        <v>266</v>
      </c>
      <c r="D4" s="30">
        <v>800</v>
      </c>
      <c r="E4" s="30">
        <v>613500</v>
      </c>
      <c r="F4" s="30">
        <f>D4*E4</f>
        <v>490800000</v>
      </c>
    </row>
    <row r="5" spans="1:6" outlineLevel="3">
      <c r="A5" s="23" t="s">
        <v>262</v>
      </c>
      <c r="B5" s="23" t="s">
        <v>274</v>
      </c>
      <c r="C5" s="23" t="s">
        <v>266</v>
      </c>
      <c r="D5" s="30">
        <v>800</v>
      </c>
      <c r="E5" s="30">
        <v>425800</v>
      </c>
      <c r="F5" s="30">
        <f>D5*E5</f>
        <v>340640000</v>
      </c>
    </row>
    <row r="6" spans="1:6" outlineLevel="3">
      <c r="A6" s="23" t="s">
        <v>259</v>
      </c>
      <c r="B6" s="23" t="s">
        <v>277</v>
      </c>
      <c r="C6" s="23" t="s">
        <v>266</v>
      </c>
      <c r="D6" s="30">
        <v>800</v>
      </c>
      <c r="E6" s="30">
        <v>540000</v>
      </c>
      <c r="F6" s="30">
        <f>D6*E6</f>
        <v>432000000</v>
      </c>
    </row>
    <row r="7" spans="1:6" outlineLevel="2">
      <c r="A7" s="23"/>
      <c r="B7" s="23"/>
      <c r="C7" s="31" t="s">
        <v>284</v>
      </c>
      <c r="D7" s="30"/>
      <c r="E7" s="30"/>
      <c r="F7" s="30">
        <f>SUBTOTAL(1,F3:F6)</f>
        <v>395560000</v>
      </c>
    </row>
    <row r="8" spans="1:6" outlineLevel="1">
      <c r="A8" s="23"/>
      <c r="B8" s="23"/>
      <c r="C8" s="31" t="s">
        <v>280</v>
      </c>
      <c r="D8" s="30"/>
      <c r="E8" s="30">
        <f>SUBTOTAL(9,E3:E6)</f>
        <v>1977800</v>
      </c>
      <c r="F8" s="30"/>
    </row>
    <row r="9" spans="1:6" outlineLevel="3">
      <c r="A9" s="23" t="s">
        <v>256</v>
      </c>
      <c r="B9" s="23" t="s">
        <v>267</v>
      </c>
      <c r="C9" s="23" t="s">
        <v>268</v>
      </c>
      <c r="D9" s="30">
        <v>1500</v>
      </c>
      <c r="E9" s="30">
        <v>631500</v>
      </c>
      <c r="F9" s="30">
        <f>D9*E9</f>
        <v>947250000</v>
      </c>
    </row>
    <row r="10" spans="1:6" outlineLevel="3">
      <c r="A10" s="23" t="s">
        <v>264</v>
      </c>
      <c r="B10" s="23" t="s">
        <v>272</v>
      </c>
      <c r="C10" s="23" t="s">
        <v>268</v>
      </c>
      <c r="D10" s="30">
        <v>1500</v>
      </c>
      <c r="E10" s="30">
        <v>438700</v>
      </c>
      <c r="F10" s="30">
        <f>D10*E10</f>
        <v>658050000</v>
      </c>
    </row>
    <row r="11" spans="1:6" outlineLevel="3">
      <c r="A11" s="23" t="s">
        <v>259</v>
      </c>
      <c r="B11" s="23" t="s">
        <v>273</v>
      </c>
      <c r="C11" s="23" t="s">
        <v>268</v>
      </c>
      <c r="D11" s="30">
        <v>1500</v>
      </c>
      <c r="E11" s="30">
        <v>632000</v>
      </c>
      <c r="F11" s="30">
        <f>D11*E11</f>
        <v>948000000</v>
      </c>
    </row>
    <row r="12" spans="1:6" outlineLevel="3">
      <c r="A12" s="23" t="s">
        <v>262</v>
      </c>
      <c r="B12" s="23" t="s">
        <v>278</v>
      </c>
      <c r="C12" s="23" t="s">
        <v>268</v>
      </c>
      <c r="D12" s="30">
        <v>1500</v>
      </c>
      <c r="E12" s="30">
        <v>524800</v>
      </c>
      <c r="F12" s="30">
        <f>D12*E12</f>
        <v>787200000</v>
      </c>
    </row>
    <row r="13" spans="1:6" outlineLevel="2">
      <c r="A13" s="23"/>
      <c r="B13" s="23"/>
      <c r="C13" s="32" t="s">
        <v>285</v>
      </c>
      <c r="D13" s="30"/>
      <c r="E13" s="30"/>
      <c r="F13" s="30">
        <f>SUBTOTAL(1,F9:F12)</f>
        <v>835125000</v>
      </c>
    </row>
    <row r="14" spans="1:6" outlineLevel="1">
      <c r="A14" s="23"/>
      <c r="B14" s="23"/>
      <c r="C14" s="32" t="s">
        <v>281</v>
      </c>
      <c r="D14" s="30"/>
      <c r="E14" s="30">
        <f>SUBTOTAL(9,E9:E12)</f>
        <v>2227000</v>
      </c>
      <c r="F14" s="30"/>
    </row>
    <row r="15" spans="1:6" outlineLevel="3">
      <c r="A15" s="23" t="s">
        <v>259</v>
      </c>
      <c r="B15" s="23" t="s">
        <v>260</v>
      </c>
      <c r="C15" s="23" t="s">
        <v>261</v>
      </c>
      <c r="D15" s="30">
        <v>1500</v>
      </c>
      <c r="E15" s="30">
        <v>452600</v>
      </c>
      <c r="F15" s="30">
        <f>D15*E15</f>
        <v>678900000</v>
      </c>
    </row>
    <row r="16" spans="1:6" outlineLevel="3">
      <c r="A16" s="23" t="s">
        <v>262</v>
      </c>
      <c r="B16" s="23" t="s">
        <v>263</v>
      </c>
      <c r="C16" s="23" t="s">
        <v>261</v>
      </c>
      <c r="D16" s="30">
        <v>1500</v>
      </c>
      <c r="E16" s="30">
        <v>519800</v>
      </c>
      <c r="F16" s="30">
        <f>D16*E16</f>
        <v>779700000</v>
      </c>
    </row>
    <row r="17" spans="1:6" outlineLevel="3">
      <c r="A17" s="23" t="s">
        <v>256</v>
      </c>
      <c r="B17" s="23" t="s">
        <v>271</v>
      </c>
      <c r="C17" s="23" t="s">
        <v>261</v>
      </c>
      <c r="D17" s="30">
        <v>1500</v>
      </c>
      <c r="E17" s="30">
        <v>475800</v>
      </c>
      <c r="F17" s="30">
        <f>D17*E17</f>
        <v>713700000</v>
      </c>
    </row>
    <row r="18" spans="1:6" outlineLevel="3">
      <c r="A18" s="23" t="s">
        <v>264</v>
      </c>
      <c r="B18" s="23" t="s">
        <v>279</v>
      </c>
      <c r="C18" s="23" t="s">
        <v>261</v>
      </c>
      <c r="D18" s="30">
        <v>1500</v>
      </c>
      <c r="E18" s="30">
        <v>426800</v>
      </c>
      <c r="F18" s="30">
        <f>D18*E18</f>
        <v>640200000</v>
      </c>
    </row>
    <row r="19" spans="1:6" outlineLevel="2">
      <c r="A19" s="23"/>
      <c r="B19" s="23"/>
      <c r="C19" s="32" t="s">
        <v>286</v>
      </c>
      <c r="D19" s="30"/>
      <c r="E19" s="30"/>
      <c r="F19" s="30">
        <f>SUBTOTAL(1,F15:F18)</f>
        <v>703125000</v>
      </c>
    </row>
    <row r="20" spans="1:6" outlineLevel="1">
      <c r="A20" s="23"/>
      <c r="B20" s="23"/>
      <c r="C20" s="32" t="s">
        <v>282</v>
      </c>
      <c r="D20" s="30"/>
      <c r="E20" s="30">
        <f>SUBTOTAL(9,E15:E18)</f>
        <v>1875000</v>
      </c>
      <c r="F20" s="30"/>
    </row>
    <row r="21" spans="1:6" outlineLevel="3">
      <c r="A21" s="23" t="s">
        <v>256</v>
      </c>
      <c r="B21" s="23" t="s">
        <v>257</v>
      </c>
      <c r="C21" s="23" t="s">
        <v>258</v>
      </c>
      <c r="D21" s="30">
        <v>1000</v>
      </c>
      <c r="E21" s="30">
        <v>554100</v>
      </c>
      <c r="F21" s="30">
        <f>D21*E21</f>
        <v>554100000</v>
      </c>
    </row>
    <row r="22" spans="1:6" outlineLevel="3">
      <c r="A22" s="23" t="s">
        <v>262</v>
      </c>
      <c r="B22" s="23" t="s">
        <v>269</v>
      </c>
      <c r="C22" s="23" t="s">
        <v>258</v>
      </c>
      <c r="D22" s="30">
        <v>1000</v>
      </c>
      <c r="E22" s="30">
        <v>468500</v>
      </c>
      <c r="F22" s="30">
        <f>D22*E22</f>
        <v>468500000</v>
      </c>
    </row>
    <row r="23" spans="1:6" outlineLevel="3">
      <c r="A23" s="23" t="s">
        <v>259</v>
      </c>
      <c r="B23" s="23" t="s">
        <v>275</v>
      </c>
      <c r="C23" s="23" t="s">
        <v>258</v>
      </c>
      <c r="D23" s="30">
        <v>1000</v>
      </c>
      <c r="E23" s="30">
        <v>572000</v>
      </c>
      <c r="F23" s="30">
        <f>D23*E23</f>
        <v>572000000</v>
      </c>
    </row>
    <row r="24" spans="1:6" outlineLevel="3">
      <c r="A24" s="23" t="s">
        <v>264</v>
      </c>
      <c r="B24" s="23" t="s">
        <v>276</v>
      </c>
      <c r="C24" s="23" t="s">
        <v>258</v>
      </c>
      <c r="D24" s="30">
        <v>1000</v>
      </c>
      <c r="E24" s="30">
        <v>357900</v>
      </c>
      <c r="F24" s="30">
        <f>D24*E24</f>
        <v>357900000</v>
      </c>
    </row>
    <row r="25" spans="1:6" outlineLevel="2">
      <c r="A25" s="33"/>
      <c r="B25" s="33"/>
      <c r="C25" s="35" t="s">
        <v>287</v>
      </c>
      <c r="D25" s="34"/>
      <c r="E25" s="34"/>
      <c r="F25" s="34">
        <f>SUBTOTAL(1,F21:F24)</f>
        <v>488125000</v>
      </c>
    </row>
    <row r="26" spans="1:6" outlineLevel="1">
      <c r="A26" s="33"/>
      <c r="B26" s="33"/>
      <c r="C26" s="35" t="s">
        <v>283</v>
      </c>
      <c r="D26" s="34"/>
      <c r="E26" s="34">
        <f>SUBTOTAL(9,E21:E24)</f>
        <v>1952500</v>
      </c>
      <c r="F26" s="34"/>
    </row>
    <row r="27" spans="1:6">
      <c r="A27" s="33"/>
      <c r="B27" s="33"/>
      <c r="C27" s="35" t="s">
        <v>288</v>
      </c>
      <c r="D27" s="34"/>
      <c r="E27" s="34"/>
      <c r="F27" s="34">
        <f>SUBTOTAL(1,F3:F24)</f>
        <v>605483750</v>
      </c>
    </row>
    <row r="28" spans="1:6">
      <c r="A28" s="33"/>
      <c r="B28" s="33"/>
      <c r="C28" s="35" t="s">
        <v>238</v>
      </c>
      <c r="D28" s="34"/>
      <c r="E28" s="34">
        <f>SUBTOTAL(9,E3:E24)</f>
        <v>8032300</v>
      </c>
      <c r="F28" s="34"/>
    </row>
  </sheetData>
  <sortState ref="A3:F18">
    <sortCondition ref="C3:C18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10"/>
  <sheetViews>
    <sheetView workbookViewId="0">
      <selection sqref="A1:E1"/>
    </sheetView>
  </sheetViews>
  <sheetFormatPr defaultRowHeight="16.5"/>
  <cols>
    <col min="2" max="5" width="10.625" customWidth="1"/>
  </cols>
  <sheetData>
    <row r="1" spans="1:7" ht="26.25">
      <c r="A1" s="50" t="s">
        <v>289</v>
      </c>
      <c r="B1" s="50"/>
      <c r="C1" s="50"/>
      <c r="D1" s="50"/>
      <c r="E1" s="50"/>
      <c r="F1" s="36"/>
      <c r="G1" s="36"/>
    </row>
    <row r="2" spans="1:7">
      <c r="A2" s="42" t="s">
        <v>301</v>
      </c>
      <c r="B2" s="42" t="s">
        <v>290</v>
      </c>
      <c r="C2" s="42" t="s">
        <v>291</v>
      </c>
      <c r="D2" s="42" t="s">
        <v>255</v>
      </c>
      <c r="E2" s="42" t="s">
        <v>292</v>
      </c>
    </row>
    <row r="3" spans="1:7">
      <c r="A3" s="22" t="s">
        <v>293</v>
      </c>
      <c r="B3" s="37">
        <v>1000</v>
      </c>
      <c r="C3" s="37">
        <v>860</v>
      </c>
      <c r="D3" s="38">
        <f>B3*C3</f>
        <v>860000</v>
      </c>
      <c r="E3" s="39">
        <f>D3/$D$10</f>
        <v>9.9652375434530704E-2</v>
      </c>
    </row>
    <row r="4" spans="1:7">
      <c r="A4" s="22" t="s">
        <v>294</v>
      </c>
      <c r="B4" s="37">
        <v>500</v>
      </c>
      <c r="C4" s="37">
        <v>1520</v>
      </c>
      <c r="D4" s="38">
        <f t="shared" ref="D4:D9" si="0">B4*C4</f>
        <v>760000</v>
      </c>
      <c r="E4" s="39">
        <f t="shared" ref="E4:E9" si="1">D4/$D$10</f>
        <v>8.8064889918887598E-2</v>
      </c>
    </row>
    <row r="5" spans="1:7">
      <c r="A5" s="22" t="s">
        <v>295</v>
      </c>
      <c r="B5" s="37">
        <v>12000</v>
      </c>
      <c r="C5" s="37">
        <v>135</v>
      </c>
      <c r="D5" s="38">
        <f t="shared" si="0"/>
        <v>1620000</v>
      </c>
      <c r="E5" s="39">
        <f t="shared" si="1"/>
        <v>0.18771726535341832</v>
      </c>
    </row>
    <row r="6" spans="1:7">
      <c r="A6" s="22" t="s">
        <v>296</v>
      </c>
      <c r="B6" s="37">
        <v>4000</v>
      </c>
      <c r="C6" s="37">
        <v>320</v>
      </c>
      <c r="D6" s="38">
        <f t="shared" si="0"/>
        <v>1280000</v>
      </c>
      <c r="E6" s="39">
        <f t="shared" si="1"/>
        <v>0.14831981460023175</v>
      </c>
    </row>
    <row r="7" spans="1:7">
      <c r="A7" s="22" t="s">
        <v>297</v>
      </c>
      <c r="B7" s="37">
        <v>6000</v>
      </c>
      <c r="C7" s="37">
        <v>260</v>
      </c>
      <c r="D7" s="38">
        <f t="shared" si="0"/>
        <v>1560000</v>
      </c>
      <c r="E7" s="39">
        <f t="shared" si="1"/>
        <v>0.18076477404403243</v>
      </c>
    </row>
    <row r="8" spans="1:7">
      <c r="A8" s="22" t="s">
        <v>298</v>
      </c>
      <c r="B8" s="37">
        <v>2000</v>
      </c>
      <c r="C8" s="37">
        <v>540</v>
      </c>
      <c r="D8" s="38">
        <f t="shared" si="0"/>
        <v>1080000</v>
      </c>
      <c r="E8" s="39">
        <f t="shared" si="1"/>
        <v>0.12514484356894554</v>
      </c>
    </row>
    <row r="9" spans="1:7">
      <c r="A9" s="22" t="s">
        <v>299</v>
      </c>
      <c r="B9" s="37">
        <v>3000</v>
      </c>
      <c r="C9" s="37">
        <v>490</v>
      </c>
      <c r="D9" s="38">
        <f t="shared" si="0"/>
        <v>1470000</v>
      </c>
      <c r="E9" s="39">
        <f t="shared" si="1"/>
        <v>0.17033603707995365</v>
      </c>
    </row>
    <row r="10" spans="1:7">
      <c r="A10" s="40" t="s">
        <v>300</v>
      </c>
      <c r="B10" s="38">
        <f>SUM(B3:B9)</f>
        <v>28500</v>
      </c>
      <c r="C10" s="38">
        <f>SUM(C3:C9)</f>
        <v>4125</v>
      </c>
      <c r="D10" s="38">
        <f>SUM(D3:D9)</f>
        <v>8630000</v>
      </c>
      <c r="E10" s="41"/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horizontalDpi="4294967292" verticalDpi="0" copies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F9"/>
  <sheetViews>
    <sheetView workbookViewId="0">
      <selection sqref="A1:F1"/>
    </sheetView>
  </sheetViews>
  <sheetFormatPr defaultRowHeight="16.5"/>
  <cols>
    <col min="6" max="6" width="10.625" bestFit="1" customWidth="1"/>
  </cols>
  <sheetData>
    <row r="1" spans="1:6" ht="26.25">
      <c r="A1" s="52" t="s">
        <v>314</v>
      </c>
      <c r="B1" s="52"/>
      <c r="C1" s="52"/>
      <c r="D1" s="52"/>
      <c r="E1" s="52"/>
      <c r="F1" s="52"/>
    </row>
    <row r="2" spans="1:6">
      <c r="F2" t="s">
        <v>302</v>
      </c>
    </row>
    <row r="3" spans="1:6">
      <c r="A3" s="24" t="s">
        <v>303</v>
      </c>
      <c r="B3" s="24" t="s">
        <v>304</v>
      </c>
      <c r="C3" s="24" t="s">
        <v>305</v>
      </c>
      <c r="D3" s="24" t="s">
        <v>306</v>
      </c>
      <c r="E3" s="24" t="s">
        <v>307</v>
      </c>
      <c r="F3" s="24" t="s">
        <v>308</v>
      </c>
    </row>
    <row r="4" spans="1:6">
      <c r="A4" s="24" t="s">
        <v>309</v>
      </c>
      <c r="B4" s="1">
        <v>23</v>
      </c>
      <c r="C4" s="1">
        <v>24</v>
      </c>
      <c r="D4" s="1">
        <v>17</v>
      </c>
      <c r="E4" s="1">
        <v>24</v>
      </c>
      <c r="F4" s="1">
        <v>23</v>
      </c>
    </row>
    <row r="5" spans="1:6">
      <c r="A5" s="24" t="s">
        <v>310</v>
      </c>
      <c r="B5" s="1">
        <v>25</v>
      </c>
      <c r="C5" s="1">
        <v>22</v>
      </c>
      <c r="D5" s="1">
        <v>19</v>
      </c>
      <c r="E5" s="1">
        <v>23</v>
      </c>
      <c r="F5" s="1">
        <v>26</v>
      </c>
    </row>
    <row r="6" spans="1:6">
      <c r="A6" s="24" t="s">
        <v>315</v>
      </c>
      <c r="B6" s="1">
        <v>16</v>
      </c>
      <c r="C6" s="1">
        <v>18</v>
      </c>
      <c r="D6" s="1">
        <v>19</v>
      </c>
      <c r="E6" s="1">
        <v>22</v>
      </c>
      <c r="F6" s="1">
        <v>24</v>
      </c>
    </row>
    <row r="7" spans="1:6">
      <c r="A7" s="24" t="s">
        <v>311</v>
      </c>
      <c r="B7" s="1">
        <v>9</v>
      </c>
      <c r="C7" s="1">
        <v>12</v>
      </c>
      <c r="D7" s="1">
        <v>11</v>
      </c>
      <c r="E7" s="1">
        <v>19</v>
      </c>
      <c r="F7" s="1">
        <v>18</v>
      </c>
    </row>
    <row r="8" spans="1:6">
      <c r="A8" s="24" t="s">
        <v>312</v>
      </c>
      <c r="B8" s="1">
        <v>11</v>
      </c>
      <c r="C8" s="1">
        <v>13</v>
      </c>
      <c r="D8" s="1">
        <v>12</v>
      </c>
      <c r="E8" s="1">
        <v>24</v>
      </c>
      <c r="F8" s="1">
        <v>22</v>
      </c>
    </row>
    <row r="9" spans="1:6">
      <c r="A9" s="24" t="s">
        <v>313</v>
      </c>
      <c r="B9" s="1">
        <v>18</v>
      </c>
      <c r="C9" s="1">
        <v>15</v>
      </c>
      <c r="D9" s="1">
        <v>17</v>
      </c>
      <c r="E9" s="1">
        <v>23</v>
      </c>
      <c r="F9" s="1">
        <v>22</v>
      </c>
    </row>
  </sheetData>
  <mergeCells count="1">
    <mergeCell ref="A1:F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Company>ExTra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시나공</dc:creator>
  <cp:lastModifiedBy>시나공</cp:lastModifiedBy>
  <dcterms:created xsi:type="dcterms:W3CDTF">2012-07-13T12:11:43Z</dcterms:created>
  <dcterms:modified xsi:type="dcterms:W3CDTF">2012-07-18T01:29:22Z</dcterms:modified>
</cp:coreProperties>
</file>