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6B097769-5D68-4587-AFAC-961D5481884F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기타경비">'분석작업-2'!$D$15</definedName>
    <definedName name="순이익평균">'분석작업-2'!$G$10</definedName>
    <definedName name="어린이회원명단">'기본작업-2'!$A$5:$A$14</definedName>
    <definedName name="연평균의성장률">'분석작업-2'!$D$13</definedName>
    <definedName name="원가비율">'분석작업-2'!$D$14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4" l="1"/>
  <c r="E35" i="4"/>
  <c r="E36" i="4"/>
  <c r="E37" i="4"/>
  <c r="E38" i="4"/>
  <c r="E39" i="4"/>
  <c r="E33" i="4"/>
  <c r="K32" i="4"/>
  <c r="F22" i="4"/>
  <c r="F23" i="4"/>
  <c r="F24" i="4"/>
  <c r="F25" i="4"/>
  <c r="F26" i="4"/>
  <c r="F27" i="4"/>
  <c r="F28" i="4"/>
  <c r="F21" i="4"/>
  <c r="M4" i="4"/>
  <c r="M5" i="4"/>
  <c r="M6" i="4"/>
  <c r="M7" i="4"/>
  <c r="M8" i="4"/>
  <c r="M9" i="4"/>
  <c r="M3" i="4"/>
  <c r="E4" i="4"/>
  <c r="E5" i="4"/>
  <c r="E6" i="4"/>
  <c r="E7" i="4"/>
  <c r="E8" i="4"/>
  <c r="E9" i="4"/>
  <c r="E3" i="4"/>
  <c r="H7" i="7"/>
  <c r="H8" i="7"/>
  <c r="H9" i="7"/>
  <c r="H10" i="7"/>
  <c r="H11" i="7"/>
  <c r="H12" i="7"/>
  <c r="H13" i="7"/>
  <c r="H14" i="7"/>
  <c r="H6" i="7"/>
  <c r="I32" i="5"/>
  <c r="I25" i="5"/>
  <c r="I10" i="5"/>
  <c r="I34" i="5" s="1"/>
  <c r="E33" i="5"/>
  <c r="E26" i="5"/>
  <c r="E11" i="5"/>
  <c r="E35" i="5" s="1"/>
  <c r="E15" i="8"/>
  <c r="E14" i="8"/>
  <c r="E13" i="8"/>
  <c r="E12" i="8"/>
  <c r="E11" i="8"/>
  <c r="E10" i="8"/>
  <c r="E9" i="8"/>
  <c r="E8" i="8"/>
  <c r="E7" i="8"/>
  <c r="E6" i="8"/>
  <c r="G15" i="7"/>
  <c r="E15" i="7"/>
  <c r="D15" i="7"/>
  <c r="F14" i="7"/>
  <c r="F13" i="7"/>
  <c r="F12" i="7"/>
  <c r="F11" i="7"/>
  <c r="F10" i="7"/>
  <c r="I10" i="7" s="1"/>
  <c r="F9" i="7"/>
  <c r="F8" i="7"/>
  <c r="F7" i="7"/>
  <c r="F6" i="7"/>
  <c r="F15" i="7" s="1"/>
  <c r="D8" i="6"/>
  <c r="G7" i="6"/>
  <c r="D6" i="6"/>
  <c r="E5" i="6"/>
  <c r="D9" i="4"/>
  <c r="D8" i="4"/>
  <c r="D7" i="4"/>
  <c r="D6" i="4"/>
  <c r="D5" i="4"/>
  <c r="D4" i="4"/>
  <c r="D3" i="4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14" i="7" l="1"/>
  <c r="I12" i="7"/>
  <c r="I8" i="7"/>
  <c r="H15" i="7"/>
  <c r="I11" i="7"/>
  <c r="I13" i="7"/>
  <c r="I9" i="7"/>
  <c r="I7" i="7"/>
  <c r="I6" i="7"/>
  <c r="F5" i="6"/>
  <c r="E6" i="6"/>
  <c r="D9" i="6"/>
  <c r="D10" i="6" s="1"/>
  <c r="E8" i="6"/>
  <c r="I15" i="7" l="1"/>
  <c r="F6" i="6"/>
  <c r="F8" i="6"/>
  <c r="G8" i="6" s="1"/>
  <c r="E9" i="6"/>
  <c r="E10" i="6" s="1"/>
  <c r="G6" i="6"/>
  <c r="G5" i="6"/>
  <c r="G9" i="6" l="1"/>
  <c r="F9" i="6"/>
  <c r="F10" i="6" s="1"/>
  <c r="G10" i="6"/>
</calcChain>
</file>

<file path=xl/sharedStrings.xml><?xml version="1.0" encoding="utf-8"?>
<sst xmlns="http://schemas.openxmlformats.org/spreadsheetml/2006/main" count="351" uniqueCount="288">
  <si>
    <t>택배 신청, 접수 현황</t>
    <phoneticPr fontId="4" type="noConversion"/>
  </si>
  <si>
    <t>성장클리닉 어린이회원성장결과표</t>
    <phoneticPr fontId="4" type="noConversion"/>
  </si>
  <si>
    <t>성명</t>
    <phoneticPr fontId="4" type="noConversion"/>
  </si>
  <si>
    <t>나이</t>
    <phoneticPr fontId="4" type="noConversion"/>
  </si>
  <si>
    <t>성별</t>
    <phoneticPr fontId="4" type="noConversion"/>
  </si>
  <si>
    <t>키</t>
    <phoneticPr fontId="4" type="noConversion"/>
  </si>
  <si>
    <t>몸무게</t>
    <phoneticPr fontId="4" type="noConversion"/>
  </si>
  <si>
    <t>특이사항</t>
    <phoneticPr fontId="4" type="noConversion"/>
  </si>
  <si>
    <t>전년도</t>
    <phoneticPr fontId="4" type="noConversion"/>
  </si>
  <si>
    <t>당해년도</t>
    <phoneticPr fontId="4" type="noConversion"/>
  </si>
  <si>
    <t>전년도</t>
    <phoneticPr fontId="4" type="noConversion"/>
  </si>
  <si>
    <t>하태선</t>
  </si>
  <si>
    <t>남</t>
    <phoneticPr fontId="4" type="noConversion"/>
  </si>
  <si>
    <t>유연선</t>
  </si>
  <si>
    <t>남</t>
    <phoneticPr fontId="4" type="noConversion"/>
  </si>
  <si>
    <t>전지윤</t>
  </si>
  <si>
    <t>추가운동필요</t>
    <phoneticPr fontId="4" type="noConversion"/>
  </si>
  <si>
    <t>김문선</t>
  </si>
  <si>
    <t>권경복</t>
  </si>
  <si>
    <t>김대현</t>
  </si>
  <si>
    <t>손신애</t>
  </si>
  <si>
    <t>여</t>
    <phoneticPr fontId="4" type="noConversion"/>
  </si>
  <si>
    <t>박선영</t>
  </si>
  <si>
    <t>공병구</t>
  </si>
  <si>
    <t>이종칠</t>
  </si>
  <si>
    <t>[표1] 지점판매실적</t>
    <phoneticPr fontId="4" type="noConversion"/>
  </si>
  <si>
    <t>( 단위 : 금액,백만원 )</t>
    <phoneticPr fontId="4" type="noConversion"/>
  </si>
  <si>
    <t>성명</t>
    <phoneticPr fontId="4" type="noConversion"/>
  </si>
  <si>
    <t>전년실적</t>
    <phoneticPr fontId="4" type="noConversion"/>
  </si>
  <si>
    <t>목표</t>
    <phoneticPr fontId="4" type="noConversion"/>
  </si>
  <si>
    <t>실적</t>
    <phoneticPr fontId="4" type="noConversion"/>
  </si>
  <si>
    <t>증감(금액기준)</t>
    <phoneticPr fontId="4" type="noConversion"/>
  </si>
  <si>
    <t>건수</t>
    <phoneticPr fontId="4" type="noConversion"/>
  </si>
  <si>
    <t>금액</t>
    <phoneticPr fontId="4" type="noConversion"/>
  </si>
  <si>
    <t>전년vs실적</t>
    <phoneticPr fontId="4" type="noConversion"/>
  </si>
  <si>
    <t>목표vs실적</t>
    <phoneticPr fontId="4" type="noConversion"/>
  </si>
  <si>
    <t>박명규</t>
  </si>
  <si>
    <t>성기혁</t>
  </si>
  <si>
    <t>김기인</t>
  </si>
  <si>
    <t>임수지</t>
  </si>
  <si>
    <t>남태규</t>
  </si>
  <si>
    <t>최성중</t>
  </si>
  <si>
    <t>홍정선</t>
  </si>
  <si>
    <t>김병태</t>
  </si>
  <si>
    <t>박두순</t>
  </si>
  <si>
    <t>[표1] 직원급여 내역</t>
    <phoneticPr fontId="4" type="noConversion"/>
  </si>
  <si>
    <t>[표2] 조별 단합대회 경기결과표</t>
    <phoneticPr fontId="4" type="noConversion"/>
  </si>
  <si>
    <t>기본급</t>
    <phoneticPr fontId="4" type="noConversion"/>
  </si>
  <si>
    <t>상여금</t>
    <phoneticPr fontId="4" type="noConversion"/>
  </si>
  <si>
    <t>급여총액</t>
    <phoneticPr fontId="4" type="noConversion"/>
  </si>
  <si>
    <t>세금공제액</t>
    <phoneticPr fontId="4" type="noConversion"/>
  </si>
  <si>
    <t>축구</t>
    <phoneticPr fontId="4" type="noConversion"/>
  </si>
  <si>
    <t>줄다리기</t>
    <phoneticPr fontId="4" type="noConversion"/>
  </si>
  <si>
    <t>장기자랑</t>
    <phoneticPr fontId="4" type="noConversion"/>
  </si>
  <si>
    <t>총점</t>
    <phoneticPr fontId="4" type="noConversion"/>
  </si>
  <si>
    <t>경품내역</t>
    <phoneticPr fontId="4" type="noConversion"/>
  </si>
  <si>
    <t>권영기</t>
  </si>
  <si>
    <t>1조</t>
    <phoneticPr fontId="4" type="noConversion"/>
  </si>
  <si>
    <t>김홍열</t>
  </si>
  <si>
    <t>2조</t>
    <phoneticPr fontId="4" type="noConversion"/>
  </si>
  <si>
    <t>신해균</t>
  </si>
  <si>
    <t>3조</t>
  </si>
  <si>
    <t>장태호</t>
  </si>
  <si>
    <t>4조</t>
  </si>
  <si>
    <t>함지윤</t>
  </si>
  <si>
    <t>5조</t>
  </si>
  <si>
    <t>전인아</t>
  </si>
  <si>
    <t>6조</t>
  </si>
  <si>
    <t>류성태</t>
  </si>
  <si>
    <t>7조</t>
  </si>
  <si>
    <t>세금조건표</t>
    <phoneticPr fontId="4" type="noConversion"/>
  </si>
  <si>
    <t>부터</t>
    <phoneticPr fontId="4" type="noConversion"/>
  </si>
  <si>
    <t>까지</t>
    <phoneticPr fontId="4" type="noConversion"/>
  </si>
  <si>
    <t>세율</t>
    <phoneticPr fontId="4" type="noConversion"/>
  </si>
  <si>
    <t>누진공제</t>
    <phoneticPr fontId="4" type="noConversion"/>
  </si>
  <si>
    <t>순위</t>
    <phoneticPr fontId="4" type="noConversion"/>
  </si>
  <si>
    <t>경품</t>
    <phoneticPr fontId="4" type="noConversion"/>
  </si>
  <si>
    <t>외식상품권</t>
    <phoneticPr fontId="4" type="noConversion"/>
  </si>
  <si>
    <t>주유권</t>
    <phoneticPr fontId="4" type="noConversion"/>
  </si>
  <si>
    <t>문화상품권</t>
    <phoneticPr fontId="4" type="noConversion"/>
  </si>
  <si>
    <t>[표3] 버스운행시간표</t>
    <phoneticPr fontId="4" type="noConversion"/>
  </si>
  <si>
    <t>[표4] 외국인근로자 급여내역</t>
    <phoneticPr fontId="4" type="noConversion"/>
  </si>
  <si>
    <t>차번호</t>
    <phoneticPr fontId="4" type="noConversion"/>
  </si>
  <si>
    <t>도착지</t>
    <phoneticPr fontId="4" type="noConversion"/>
  </si>
  <si>
    <t>출발시간</t>
    <phoneticPr fontId="4" type="noConversion"/>
  </si>
  <si>
    <t>정류장 개수</t>
    <phoneticPr fontId="4" type="noConversion"/>
  </si>
  <si>
    <t>정류장당</t>
    <phoneticPr fontId="4" type="noConversion"/>
  </si>
  <si>
    <t>도착예정시간</t>
    <phoneticPr fontId="4" type="noConversion"/>
  </si>
  <si>
    <t>부서명</t>
    <phoneticPr fontId="4" type="noConversion"/>
  </si>
  <si>
    <t>일급</t>
    <phoneticPr fontId="4" type="noConversion"/>
  </si>
  <si>
    <t>초과근무시간</t>
    <phoneticPr fontId="4" type="noConversion"/>
  </si>
  <si>
    <t>총지급액</t>
    <phoneticPr fontId="4" type="noConversion"/>
  </si>
  <si>
    <t>소요시간(분)</t>
    <phoneticPr fontId="4" type="noConversion"/>
  </si>
  <si>
    <t>기본급</t>
    <phoneticPr fontId="4" type="noConversion"/>
  </si>
  <si>
    <t>추가지급액</t>
    <phoneticPr fontId="4" type="noConversion"/>
  </si>
  <si>
    <t>도봉</t>
    <phoneticPr fontId="4" type="noConversion"/>
  </si>
  <si>
    <t>영업부</t>
    <phoneticPr fontId="4" type="noConversion"/>
  </si>
  <si>
    <t>알리칸</t>
    <phoneticPr fontId="4" type="noConversion"/>
  </si>
  <si>
    <t>파주</t>
    <phoneticPr fontId="4" type="noConversion"/>
  </si>
  <si>
    <t>김포</t>
    <phoneticPr fontId="4" type="noConversion"/>
  </si>
  <si>
    <t>생산부</t>
    <phoneticPr fontId="4" type="noConversion"/>
  </si>
  <si>
    <t>양진송</t>
    <phoneticPr fontId="4" type="noConversion"/>
  </si>
  <si>
    <t>상암</t>
    <phoneticPr fontId="4" type="noConversion"/>
  </si>
  <si>
    <t>상계</t>
    <phoneticPr fontId="4" type="noConversion"/>
  </si>
  <si>
    <t>총무부</t>
    <phoneticPr fontId="4" type="noConversion"/>
  </si>
  <si>
    <t>이청</t>
    <phoneticPr fontId="4" type="noConversion"/>
  </si>
  <si>
    <t>군포</t>
    <phoneticPr fontId="4" type="noConversion"/>
  </si>
  <si>
    <t>강남</t>
    <phoneticPr fontId="4" type="noConversion"/>
  </si>
  <si>
    <t>생산부</t>
    <phoneticPr fontId="4" type="noConversion"/>
  </si>
  <si>
    <t>탕세강</t>
    <phoneticPr fontId="4" type="noConversion"/>
  </si>
  <si>
    <t>성북</t>
    <phoneticPr fontId="4" type="noConversion"/>
  </si>
  <si>
    <t>팽신명</t>
    <phoneticPr fontId="4" type="noConversion"/>
  </si>
  <si>
    <t>[표5] 완제품 생산현황</t>
    <phoneticPr fontId="4" type="noConversion"/>
  </si>
  <si>
    <t>생산일자</t>
    <phoneticPr fontId="4" type="noConversion"/>
  </si>
  <si>
    <t>공정</t>
    <phoneticPr fontId="4" type="noConversion"/>
  </si>
  <si>
    <t>제품</t>
    <phoneticPr fontId="4" type="noConversion"/>
  </si>
  <si>
    <t>옵션</t>
    <phoneticPr fontId="4" type="noConversion"/>
  </si>
  <si>
    <t>제품식별번호</t>
    <phoneticPr fontId="4" type="noConversion"/>
  </si>
  <si>
    <t>생산부 초과근무시간</t>
    <phoneticPr fontId="4" type="noConversion"/>
  </si>
  <si>
    <t>ps01</t>
    <phoneticPr fontId="4" type="noConversion"/>
  </si>
  <si>
    <t>pgh</t>
    <phoneticPr fontId="4" type="noConversion"/>
  </si>
  <si>
    <t>a</t>
    <phoneticPr fontId="4" type="noConversion"/>
  </si>
  <si>
    <t>ps02</t>
  </si>
  <si>
    <t>pgw</t>
    <phoneticPr fontId="4" type="noConversion"/>
  </si>
  <si>
    <t>s</t>
    <phoneticPr fontId="4" type="noConversion"/>
  </si>
  <si>
    <t>ps03</t>
  </si>
  <si>
    <t>pgs</t>
    <phoneticPr fontId="4" type="noConversion"/>
  </si>
  <si>
    <t>f</t>
    <phoneticPr fontId="4" type="noConversion"/>
  </si>
  <si>
    <t>ps03</t>
    <phoneticPr fontId="4" type="noConversion"/>
  </si>
  <si>
    <t>pgf</t>
    <phoneticPr fontId="4" type="noConversion"/>
  </si>
  <si>
    <t>w</t>
    <phoneticPr fontId="4" type="noConversion"/>
  </si>
  <si>
    <t>ps04</t>
    <phoneticPr fontId="4" type="noConversion"/>
  </si>
  <si>
    <t>a</t>
    <phoneticPr fontId="4" type="noConversion"/>
  </si>
  <si>
    <t>ps01</t>
    <phoneticPr fontId="4" type="noConversion"/>
  </si>
  <si>
    <t>pgh</t>
    <phoneticPr fontId="4" type="noConversion"/>
  </si>
  <si>
    <t>s</t>
    <phoneticPr fontId="4" type="noConversion"/>
  </si>
  <si>
    <t>ps02</t>
    <phoneticPr fontId="4" type="noConversion"/>
  </si>
  <si>
    <t>q</t>
    <phoneticPr fontId="4" type="noConversion"/>
  </si>
  <si>
    <t>[표1] 차량운송현황</t>
    <phoneticPr fontId="4" type="noConversion"/>
  </si>
  <si>
    <t>일자</t>
    <phoneticPr fontId="4" type="noConversion"/>
  </si>
  <si>
    <t>차량번호</t>
    <phoneticPr fontId="4" type="noConversion"/>
  </si>
  <si>
    <t>거래처</t>
    <phoneticPr fontId="4" type="noConversion"/>
  </si>
  <si>
    <t>수량</t>
    <phoneticPr fontId="4" type="noConversion"/>
  </si>
  <si>
    <t>협력사</t>
    <phoneticPr fontId="4" type="noConversion"/>
  </si>
  <si>
    <t>청구단가</t>
    <phoneticPr fontId="4" type="noConversion"/>
  </si>
  <si>
    <t>지급단가</t>
    <phoneticPr fontId="4" type="noConversion"/>
  </si>
  <si>
    <t>지급액</t>
    <phoneticPr fontId="4" type="noConversion"/>
  </si>
  <si>
    <t>홍신기업</t>
  </si>
  <si>
    <t>안산</t>
    <phoneticPr fontId="4" type="noConversion"/>
  </si>
  <si>
    <t>자차</t>
    <phoneticPr fontId="4" type="noConversion"/>
  </si>
  <si>
    <t>초석산업</t>
  </si>
  <si>
    <t>군위</t>
    <phoneticPr fontId="4" type="noConversion"/>
  </si>
  <si>
    <t>고령</t>
    <phoneticPr fontId="4" type="noConversion"/>
  </si>
  <si>
    <t>자차</t>
    <phoneticPr fontId="4" type="noConversion"/>
  </si>
  <si>
    <t>영천</t>
    <phoneticPr fontId="4" type="noConversion"/>
  </si>
  <si>
    <t>전국</t>
    <phoneticPr fontId="4" type="noConversion"/>
  </si>
  <si>
    <t>고령</t>
    <phoneticPr fontId="4" type="noConversion"/>
  </si>
  <si>
    <t>한성</t>
    <phoneticPr fontId="4" type="noConversion"/>
  </si>
  <si>
    <t>한성</t>
    <phoneticPr fontId="4" type="noConversion"/>
  </si>
  <si>
    <t>구상공업</t>
  </si>
  <si>
    <t>영천</t>
    <phoneticPr fontId="4" type="noConversion"/>
  </si>
  <si>
    <t>구미</t>
    <phoneticPr fontId="4" type="noConversion"/>
  </si>
  <si>
    <t>황소</t>
    <phoneticPr fontId="4" type="noConversion"/>
  </si>
  <si>
    <t>전국</t>
    <phoneticPr fontId="4" type="noConversion"/>
  </si>
  <si>
    <t>의왕</t>
    <phoneticPr fontId="4" type="noConversion"/>
  </si>
  <si>
    <t>구미</t>
    <phoneticPr fontId="4" type="noConversion"/>
  </si>
  <si>
    <t>황소</t>
    <phoneticPr fontId="4" type="noConversion"/>
  </si>
  <si>
    <t>평택</t>
    <phoneticPr fontId="4" type="noConversion"/>
  </si>
  <si>
    <t>진성</t>
    <phoneticPr fontId="4" type="noConversion"/>
  </si>
  <si>
    <t>평택</t>
    <phoneticPr fontId="4" type="noConversion"/>
  </si>
  <si>
    <t>군위</t>
    <phoneticPr fontId="4" type="noConversion"/>
  </si>
  <si>
    <t>대전</t>
    <phoneticPr fontId="4" type="noConversion"/>
  </si>
  <si>
    <t>서울</t>
    <phoneticPr fontId="4" type="noConversion"/>
  </si>
  <si>
    <t>서울</t>
    <phoneticPr fontId="4" type="noConversion"/>
  </si>
  <si>
    <t>[표1] 중장기 판매계획</t>
    <phoneticPr fontId="4" type="noConversion"/>
  </si>
  <si>
    <t>[단위:천원]</t>
    <phoneticPr fontId="4" type="noConversion"/>
  </si>
  <si>
    <t>구분</t>
    <phoneticPr fontId="4" type="noConversion"/>
  </si>
  <si>
    <t>3개년평균</t>
    <phoneticPr fontId="4" type="noConversion"/>
  </si>
  <si>
    <t>수입(매출액)</t>
    <phoneticPr fontId="4" type="noConversion"/>
  </si>
  <si>
    <t>지출</t>
    <phoneticPr fontId="4" type="noConversion"/>
  </si>
  <si>
    <t>원가(45%)</t>
    <phoneticPr fontId="4" type="noConversion"/>
  </si>
  <si>
    <t>관리비</t>
    <phoneticPr fontId="4" type="noConversion"/>
  </si>
  <si>
    <t>기타경비(10%)</t>
    <phoneticPr fontId="4" type="noConversion"/>
  </si>
  <si>
    <t>지출계</t>
    <phoneticPr fontId="4" type="noConversion"/>
  </si>
  <si>
    <t>순이익</t>
    <phoneticPr fontId="4" type="noConversion"/>
  </si>
  <si>
    <t>연평균성장률</t>
    <phoneticPr fontId="4" type="noConversion"/>
  </si>
  <si>
    <t>원가비율</t>
    <phoneticPr fontId="4" type="noConversion"/>
  </si>
  <si>
    <t>기타경비(변동비)</t>
    <phoneticPr fontId="4" type="noConversion"/>
  </si>
  <si>
    <t>2019년</t>
    <phoneticPr fontId="4" type="noConversion"/>
  </si>
  <si>
    <t>2020년</t>
    <phoneticPr fontId="4" type="noConversion"/>
  </si>
  <si>
    <t>2021년</t>
    <phoneticPr fontId="4" type="noConversion"/>
  </si>
  <si>
    <t>[표1] 급여지급내역</t>
    <phoneticPr fontId="4" type="noConversion"/>
  </si>
  <si>
    <t>사원번호</t>
    <phoneticPr fontId="4" type="noConversion"/>
  </si>
  <si>
    <t>시간외수당</t>
    <phoneticPr fontId="4" type="noConversion"/>
  </si>
  <si>
    <t>가족수당</t>
    <phoneticPr fontId="4" type="noConversion"/>
  </si>
  <si>
    <t>급여합계</t>
    <phoneticPr fontId="4" type="noConversion"/>
  </si>
  <si>
    <t>시간</t>
    <phoneticPr fontId="4" type="noConversion"/>
  </si>
  <si>
    <t>금액</t>
    <phoneticPr fontId="4" type="noConversion"/>
  </si>
  <si>
    <t>인원</t>
    <phoneticPr fontId="4" type="noConversion"/>
  </si>
  <si>
    <t>금액</t>
    <phoneticPr fontId="4" type="noConversion"/>
  </si>
  <si>
    <t>EMP-101</t>
    <phoneticPr fontId="4" type="noConversion"/>
  </si>
  <si>
    <t>이세민</t>
  </si>
  <si>
    <t>EMP-102</t>
    <phoneticPr fontId="4" type="noConversion"/>
  </si>
  <si>
    <t>이태건</t>
  </si>
  <si>
    <t>EMP-103</t>
  </si>
  <si>
    <t>오유진</t>
  </si>
  <si>
    <t>EMP-104</t>
  </si>
  <si>
    <t>김주원</t>
  </si>
  <si>
    <t>EMP-105</t>
  </si>
  <si>
    <t>김슬기</t>
  </si>
  <si>
    <t>EMP-106</t>
  </si>
  <si>
    <t>황지호</t>
  </si>
  <si>
    <t>EMP-107</t>
  </si>
  <si>
    <t>임효진</t>
  </si>
  <si>
    <t>EMP-108</t>
  </si>
  <si>
    <t>김종욱</t>
  </si>
  <si>
    <t>EMP-109</t>
  </si>
  <si>
    <t>최혁재</t>
  </si>
  <si>
    <t>합계</t>
    <phoneticPr fontId="4" type="noConversion"/>
  </si>
  <si>
    <t>[표1] 한국전자 일자별 주식거래현황</t>
    <phoneticPr fontId="4" type="noConversion"/>
  </si>
  <si>
    <t>날짜</t>
    <phoneticPr fontId="4" type="noConversion"/>
  </si>
  <si>
    <t>거래량</t>
    <phoneticPr fontId="4" type="noConversion"/>
  </si>
  <si>
    <t>종가</t>
    <phoneticPr fontId="4" type="noConversion"/>
  </si>
  <si>
    <t>전일비</t>
    <phoneticPr fontId="4" type="noConversion"/>
  </si>
  <si>
    <t>KOSPI 지수</t>
    <phoneticPr fontId="4" type="noConversion"/>
  </si>
  <si>
    <t>운송장번호</t>
    <phoneticPr fontId="2" type="noConversion"/>
  </si>
  <si>
    <t>수령인</t>
    <phoneticPr fontId="2" type="noConversion"/>
  </si>
  <si>
    <t>신청일</t>
    <phoneticPr fontId="2" type="noConversion"/>
  </si>
  <si>
    <t>종류</t>
    <phoneticPr fontId="2" type="noConversion"/>
  </si>
  <si>
    <t>운임</t>
    <phoneticPr fontId="2" type="noConversion"/>
  </si>
  <si>
    <t>연락처</t>
    <phoneticPr fontId="2" type="noConversion"/>
  </si>
  <si>
    <t>KE83657</t>
    <phoneticPr fontId="2" type="noConversion"/>
  </si>
  <si>
    <t>SG47282</t>
    <phoneticPr fontId="2" type="noConversion"/>
  </si>
  <si>
    <t>KP21762</t>
    <phoneticPr fontId="2" type="noConversion"/>
  </si>
  <si>
    <t>CN43871</t>
    <phoneticPr fontId="2" type="noConversion"/>
  </si>
  <si>
    <t>PP54872</t>
    <phoneticPr fontId="2" type="noConversion"/>
  </si>
  <si>
    <t>SS32763</t>
    <phoneticPr fontId="2" type="noConversion"/>
  </si>
  <si>
    <t>KY54738</t>
    <phoneticPr fontId="2" type="noConversion"/>
  </si>
  <si>
    <t>유병일</t>
    <phoneticPr fontId="2" type="noConversion"/>
  </si>
  <si>
    <t>이현정</t>
    <phoneticPr fontId="2" type="noConversion"/>
  </si>
  <si>
    <t>박시연</t>
    <phoneticPr fontId="2" type="noConversion"/>
  </si>
  <si>
    <t>차인혁</t>
    <phoneticPr fontId="2" type="noConversion"/>
  </si>
  <si>
    <t>전민수</t>
    <phoneticPr fontId="2" type="noConversion"/>
  </si>
  <si>
    <t>강민아</t>
    <phoneticPr fontId="2" type="noConversion"/>
  </si>
  <si>
    <t>유연선</t>
    <phoneticPr fontId="2" type="noConversion"/>
  </si>
  <si>
    <t>Apr. 07, 2016</t>
    <phoneticPr fontId="2" type="noConversion"/>
  </si>
  <si>
    <t>Jun. 12, 2016</t>
    <phoneticPr fontId="2" type="noConversion"/>
  </si>
  <si>
    <t>Dec. 25, 2015</t>
    <phoneticPr fontId="2" type="noConversion"/>
  </si>
  <si>
    <t>Aug. 11, 2016</t>
    <phoneticPr fontId="2" type="noConversion"/>
  </si>
  <si>
    <t>Mar. 02, 2016</t>
    <phoneticPr fontId="2" type="noConversion"/>
  </si>
  <si>
    <t>Jul. 23, 2015</t>
    <phoneticPr fontId="2" type="noConversion"/>
  </si>
  <si>
    <t>Oct. 18, 2016</t>
    <phoneticPr fontId="2" type="noConversion"/>
  </si>
  <si>
    <t>텐트릭스</t>
    <phoneticPr fontId="2" type="noConversion"/>
  </si>
  <si>
    <t>사목게임+워크북</t>
    <phoneticPr fontId="2" type="noConversion"/>
  </si>
  <si>
    <t>쥬니어러시아워</t>
    <phoneticPr fontId="2" type="noConversion"/>
  </si>
  <si>
    <t>각 워크북</t>
    <phoneticPr fontId="2" type="noConversion"/>
  </si>
  <si>
    <t>텐트릭스+워크북</t>
    <phoneticPr fontId="2" type="noConversion"/>
  </si>
  <si>
    <t>초코렛픽스</t>
    <phoneticPr fontId="2" type="noConversion"/>
  </si>
  <si>
    <t>초코렛픽스+워크북</t>
    <phoneticPr fontId="2" type="noConversion"/>
  </si>
  <si>
    <t>031-932-3861</t>
    <phoneticPr fontId="2" type="noConversion"/>
  </si>
  <si>
    <t>02-765-8721</t>
    <phoneticPr fontId="2" type="noConversion"/>
  </si>
  <si>
    <t>011-375-4952</t>
    <phoneticPr fontId="2" type="noConversion"/>
  </si>
  <si>
    <t>010-1730-9472</t>
    <phoneticPr fontId="2" type="noConversion"/>
  </si>
  <si>
    <t>010-3875-3742</t>
    <phoneticPr fontId="2" type="noConversion"/>
  </si>
  <si>
    <t>02-263-4855</t>
    <phoneticPr fontId="2" type="noConversion"/>
  </si>
  <si>
    <t>010-1933-4952</t>
    <phoneticPr fontId="2" type="noConversion"/>
  </si>
  <si>
    <t>구상공업 요약</t>
  </si>
  <si>
    <t>초석산업 요약</t>
  </si>
  <si>
    <t>홍신기업 요약</t>
  </si>
  <si>
    <t>총합계</t>
  </si>
  <si>
    <t>구상공업 평균</t>
  </si>
  <si>
    <t>초석산업 평균</t>
  </si>
  <si>
    <t>홍신기업 평균</t>
  </si>
  <si>
    <t>전체 평균</t>
  </si>
  <si>
    <t>연평균의성장률</t>
  </si>
  <si>
    <t>원가비율</t>
  </si>
  <si>
    <t>기타경비</t>
  </si>
  <si>
    <t>순이익평균</t>
  </si>
  <si>
    <t>이익증가</t>
  </si>
  <si>
    <t>만든 사람 HYOJIN 날짜 2021-07-08</t>
  </si>
  <si>
    <t>이익감소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</si>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</sst>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h:mm;@"/>
    <numFmt numFmtId="178" formatCode="0.0%"/>
    <numFmt numFmtId="179" formatCode="#,##0.00_ "/>
    <numFmt numFmtId="181" formatCode="#,##0.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i/>
      <u/>
      <sz val="16"/>
      <name val="돋움체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vertical="center"/>
    </xf>
    <xf numFmtId="176" fontId="3" fillId="0" borderId="5" xfId="1" applyNumberFormat="1" applyFont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1" fontId="3" fillId="0" borderId="5" xfId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4" xfId="0" applyFont="1" applyFill="1" applyBorder="1" applyAlignment="1">
      <alignment vertical="center"/>
    </xf>
    <xf numFmtId="41" fontId="3" fillId="0" borderId="6" xfId="1" applyFont="1" applyFill="1" applyBorder="1" applyAlignment="1">
      <alignment vertical="center"/>
    </xf>
    <xf numFmtId="41" fontId="3" fillId="0" borderId="6" xfId="1" applyFont="1" applyBorder="1">
      <alignment vertical="center"/>
    </xf>
    <xf numFmtId="41" fontId="3" fillId="0" borderId="4" xfId="1" applyFont="1" applyBorder="1">
      <alignment vertical="center"/>
    </xf>
    <xf numFmtId="0" fontId="3" fillId="0" borderId="0" xfId="0" applyFont="1" applyFill="1" applyBorder="1" applyAlignment="1">
      <alignment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176" fontId="3" fillId="0" borderId="0" xfId="1" applyNumberFormat="1" applyFont="1">
      <alignment vertical="center"/>
    </xf>
    <xf numFmtId="176" fontId="3" fillId="0" borderId="0" xfId="1" applyNumberFormat="1" applyFont="1" applyAlignment="1">
      <alignment horizontal="center" vertical="center"/>
    </xf>
    <xf numFmtId="0" fontId="3" fillId="0" borderId="7" xfId="0" applyFont="1" applyBorder="1">
      <alignment vertical="center"/>
    </xf>
    <xf numFmtId="176" fontId="3" fillId="0" borderId="7" xfId="1" applyNumberFormat="1" applyFont="1" applyBorder="1">
      <alignment vertical="center"/>
    </xf>
    <xf numFmtId="176" fontId="3" fillId="0" borderId="7" xfId="1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4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>
      <alignment vertical="center"/>
    </xf>
    <xf numFmtId="179" fontId="3" fillId="0" borderId="9" xfId="0" applyNumberFormat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9" fontId="3" fillId="2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181" fontId="3" fillId="0" borderId="5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8" fontId="0" fillId="0" borderId="0" xfId="0" applyNumberFormat="1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11" xfId="0" applyNumberFormat="1" applyFill="1" applyBorder="1" applyAlignment="1">
      <alignment vertical="center"/>
    </xf>
    <xf numFmtId="0" fontId="11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left" vertical="center"/>
    </xf>
    <xf numFmtId="0" fontId="0" fillId="0" borderId="7" xfId="0" applyFill="1" applyBorder="1" applyAlignment="1">
      <alignment vertical="center"/>
    </xf>
    <xf numFmtId="0" fontId="12" fillId="4" borderId="0" xfId="0" applyFont="1" applyFill="1" applyBorder="1" applyAlignment="1">
      <alignment horizontal="left" vertical="center"/>
    </xf>
    <xf numFmtId="0" fontId="13" fillId="4" borderId="7" xfId="0" applyFont="1" applyFill="1" applyBorder="1" applyAlignment="1">
      <alignment horizontal="left" vertical="center"/>
    </xf>
    <xf numFmtId="0" fontId="14" fillId="4" borderId="7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right" vertical="center"/>
    </xf>
    <xf numFmtId="0" fontId="10" fillId="3" borderId="9" xfId="0" applyFont="1" applyFill="1" applyBorder="1" applyAlignment="1">
      <alignment horizontal="right" vertical="center"/>
    </xf>
    <xf numFmtId="178" fontId="0" fillId="5" borderId="0" xfId="0" applyNumberFormat="1" applyFill="1" applyBorder="1" applyAlignment="1">
      <alignment vertical="center"/>
    </xf>
    <xf numFmtId="9" fontId="0" fillId="5" borderId="0" xfId="0" applyNumberFormat="1" applyFill="1" applyBorder="1" applyAlignment="1">
      <alignment vertical="center"/>
    </xf>
    <xf numFmtId="0" fontId="15" fillId="0" borderId="0" xfId="0" applyFont="1" applyFill="1" applyBorder="1" applyAlignment="1">
      <alignment vertical="top" wrapText="1"/>
    </xf>
    <xf numFmtId="0" fontId="16" fillId="6" borderId="8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176" fontId="16" fillId="6" borderId="0" xfId="1" applyNumberFormat="1" applyFont="1" applyFill="1">
      <alignment vertical="center"/>
    </xf>
    <xf numFmtId="176" fontId="16" fillId="6" borderId="7" xfId="1" applyNumberFormat="1" applyFont="1" applyFill="1" applyBorder="1">
      <alignment vertical="center"/>
    </xf>
    <xf numFmtId="41" fontId="3" fillId="0" borderId="5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b/>
        <i val="0"/>
        <color rgb="FF0070C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400" b="1" i="1" u="sng">
                <a:latin typeface="궁서체" panose="02030609000101010101" pitchFamily="17" charset="-127"/>
                <a:ea typeface="궁서체" panose="02030609000101010101" pitchFamily="17" charset="-127"/>
              </a:rPr>
              <a:t>주식거래현황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차트작업!$C$4</c:f>
              <c:strCache>
                <c:ptCount val="1"/>
                <c:pt idx="0">
                  <c:v>거래량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5EF-4BA5-B5F2-E087CFBC50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차트작업!$C$5:$C$15</c:f>
              <c:numCache>
                <c:formatCode>#,##0_ </c:formatCode>
                <c:ptCount val="11"/>
                <c:pt idx="0">
                  <c:v>132132</c:v>
                </c:pt>
                <c:pt idx="1">
                  <c:v>182736</c:v>
                </c:pt>
                <c:pt idx="2">
                  <c:v>92734</c:v>
                </c:pt>
                <c:pt idx="3">
                  <c:v>46823</c:v>
                </c:pt>
                <c:pt idx="4">
                  <c:v>148323</c:v>
                </c:pt>
                <c:pt idx="5">
                  <c:v>37464</c:v>
                </c:pt>
                <c:pt idx="6">
                  <c:v>200374</c:v>
                </c:pt>
                <c:pt idx="7">
                  <c:v>149723</c:v>
                </c:pt>
                <c:pt idx="8">
                  <c:v>172583</c:v>
                </c:pt>
                <c:pt idx="9">
                  <c:v>193746</c:v>
                </c:pt>
                <c:pt idx="10">
                  <c:v>202732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32-4C4B-88DC-4DF4DD772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40389647"/>
        <c:axId val="1440391311"/>
      </c:barChart>
      <c:lineChart>
        <c:grouping val="standard"/>
        <c:varyColors val="0"/>
        <c:ser>
          <c:idx val="2"/>
          <c:order val="1"/>
          <c:tx>
            <c:strRef>
              <c:f>차트작업!$F$4</c:f>
              <c:strCache>
                <c:ptCount val="1"/>
                <c:pt idx="0">
                  <c:v>KOSPI 지수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차트작업!$F$5:$F$15</c:f>
              <c:numCache>
                <c:formatCode>#,##0.00_ </c:formatCode>
                <c:ptCount val="11"/>
                <c:pt idx="0">
                  <c:v>1530.2</c:v>
                </c:pt>
                <c:pt idx="1">
                  <c:v>1570.12</c:v>
                </c:pt>
                <c:pt idx="2">
                  <c:v>1572.78</c:v>
                </c:pt>
                <c:pt idx="3">
                  <c:v>1543.53</c:v>
                </c:pt>
                <c:pt idx="4">
                  <c:v>1529.62</c:v>
                </c:pt>
                <c:pt idx="5">
                  <c:v>1528.1</c:v>
                </c:pt>
                <c:pt idx="6">
                  <c:v>1538.41</c:v>
                </c:pt>
                <c:pt idx="7">
                  <c:v>1549.87</c:v>
                </c:pt>
                <c:pt idx="8">
                  <c:v>1560.02</c:v>
                </c:pt>
                <c:pt idx="9">
                  <c:v>1568.93</c:v>
                </c:pt>
                <c:pt idx="10">
                  <c:v>1573.65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32-4C4B-88DC-4DF4DD772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491856"/>
        <c:axId val="1630490192"/>
      </c:lineChart>
      <c:dateAx>
        <c:axId val="14403896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40391311"/>
        <c:crosses val="autoZero"/>
        <c:auto val="1"/>
        <c:lblOffset val="100"/>
        <c:baseTimeUnit val="days"/>
      </c:dateAx>
      <c:valAx>
        <c:axId val="14403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40389647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630490192"/>
        <c:scaling>
          <c:orientation val="minMax"/>
        </c:scaling>
        <c:delete val="0"/>
        <c:axPos val="r"/>
        <c:numFmt formatCode="#,##0.0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30491856"/>
        <c:crosses val="max"/>
        <c:crossBetween val="between"/>
      </c:valAx>
      <c:dateAx>
        <c:axId val="16304918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630490192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0</xdr:rowOff>
    </xdr:from>
    <xdr:to>
      <xdr:col>7</xdr:col>
      <xdr:colOff>0</xdr:colOff>
      <xdr:row>23</xdr:row>
      <xdr:rowOff>0</xdr:rowOff>
    </xdr:to>
    <xdr:sp macro="[0]!가족수당" textlink="">
      <xdr:nvSpPr>
        <xdr:cNvPr id="2" name="타원 1">
          <a:extLst>
            <a:ext uri="{FF2B5EF4-FFF2-40B4-BE49-F238E27FC236}">
              <a16:creationId xmlns:a16="http://schemas.microsoft.com/office/drawing/2014/main" id="{7C194B04-835A-4B9B-93A8-F6871E12BC09}"/>
            </a:ext>
          </a:extLst>
        </xdr:cNvPr>
        <xdr:cNvSpPr/>
      </xdr:nvSpPr>
      <xdr:spPr>
        <a:xfrm>
          <a:off x="3562350" y="3819525"/>
          <a:ext cx="1419225" cy="1047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가족수당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18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7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서식지정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0</xdr:rowOff>
    </xdr:from>
    <xdr:to>
      <xdr:col>6</xdr:col>
      <xdr:colOff>0</xdr:colOff>
      <xdr:row>34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6.5"/>
  <sheetData>
    <row r="1" spans="1:6">
      <c r="A1" s="1" t="s">
        <v>0</v>
      </c>
    </row>
    <row r="3" spans="1:6">
      <c r="A3" t="s">
        <v>225</v>
      </c>
      <c r="B3" t="s">
        <v>226</v>
      </c>
      <c r="C3" t="s">
        <v>227</v>
      </c>
      <c r="D3" t="s">
        <v>228</v>
      </c>
      <c r="E3" t="s">
        <v>229</v>
      </c>
      <c r="F3" t="s">
        <v>230</v>
      </c>
    </row>
    <row r="4" spans="1:6">
      <c r="A4" t="s">
        <v>231</v>
      </c>
      <c r="B4" t="s">
        <v>238</v>
      </c>
      <c r="C4" t="s">
        <v>245</v>
      </c>
      <c r="D4" t="s">
        <v>257</v>
      </c>
      <c r="E4">
        <v>17000</v>
      </c>
      <c r="F4" t="s">
        <v>259</v>
      </c>
    </row>
    <row r="5" spans="1:6">
      <c r="A5" t="s">
        <v>232</v>
      </c>
      <c r="B5" t="s">
        <v>239</v>
      </c>
      <c r="C5" t="s">
        <v>246</v>
      </c>
      <c r="D5" t="s">
        <v>252</v>
      </c>
      <c r="E5">
        <v>9800</v>
      </c>
      <c r="F5" t="s">
        <v>260</v>
      </c>
    </row>
    <row r="6" spans="1:6">
      <c r="A6" t="s">
        <v>233</v>
      </c>
      <c r="B6" t="s">
        <v>240</v>
      </c>
      <c r="C6" t="s">
        <v>247</v>
      </c>
      <c r="D6" t="s">
        <v>253</v>
      </c>
      <c r="E6">
        <v>12000</v>
      </c>
      <c r="F6" t="s">
        <v>261</v>
      </c>
    </row>
    <row r="7" spans="1:6">
      <c r="A7" t="s">
        <v>234</v>
      </c>
      <c r="B7" t="s">
        <v>241</v>
      </c>
      <c r="C7" t="s">
        <v>248</v>
      </c>
      <c r="D7" t="s">
        <v>254</v>
      </c>
      <c r="E7">
        <v>17000</v>
      </c>
      <c r="F7" t="s">
        <v>262</v>
      </c>
    </row>
    <row r="8" spans="1:6">
      <c r="A8" t="s">
        <v>235</v>
      </c>
      <c r="B8" t="s">
        <v>242</v>
      </c>
      <c r="C8" t="s">
        <v>249</v>
      </c>
      <c r="D8" t="s">
        <v>255</v>
      </c>
      <c r="E8">
        <v>25000</v>
      </c>
      <c r="F8" t="s">
        <v>263</v>
      </c>
    </row>
    <row r="9" spans="1:6">
      <c r="A9" t="s">
        <v>236</v>
      </c>
      <c r="B9" t="s">
        <v>243</v>
      </c>
      <c r="C9" t="s">
        <v>250</v>
      </c>
      <c r="D9" t="s">
        <v>256</v>
      </c>
      <c r="E9">
        <v>11000</v>
      </c>
      <c r="F9" t="s">
        <v>264</v>
      </c>
    </row>
    <row r="10" spans="1:6">
      <c r="A10" t="s">
        <v>237</v>
      </c>
      <c r="B10" t="s">
        <v>244</v>
      </c>
      <c r="C10" t="s">
        <v>251</v>
      </c>
      <c r="D10" t="s">
        <v>258</v>
      </c>
      <c r="E10">
        <v>13500</v>
      </c>
      <c r="F10" t="s">
        <v>265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J13" sqref="J13"/>
    </sheetView>
  </sheetViews>
  <sheetFormatPr defaultRowHeight="16.5"/>
  <cols>
    <col min="8" max="8" width="12.375" bestFit="1" customWidth="1"/>
  </cols>
  <sheetData>
    <row r="1" spans="1:8" ht="20.25">
      <c r="A1" s="77" t="s">
        <v>1</v>
      </c>
      <c r="B1" s="77"/>
      <c r="C1" s="77"/>
      <c r="D1" s="77"/>
      <c r="E1" s="77"/>
      <c r="F1" s="77"/>
      <c r="G1" s="77"/>
      <c r="H1" s="77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79" t="s">
        <v>2</v>
      </c>
      <c r="B3" s="79" t="s">
        <v>3</v>
      </c>
      <c r="C3" s="79" t="s">
        <v>4</v>
      </c>
      <c r="D3" s="81" t="s">
        <v>5</v>
      </c>
      <c r="E3" s="82"/>
      <c r="F3" s="81" t="s">
        <v>6</v>
      </c>
      <c r="G3" s="82"/>
      <c r="H3" s="79" t="s">
        <v>7</v>
      </c>
    </row>
    <row r="4" spans="1:8">
      <c r="A4" s="80"/>
      <c r="B4" s="80"/>
      <c r="C4" s="80"/>
      <c r="D4" s="78" t="s">
        <v>8</v>
      </c>
      <c r="E4" s="78" t="s">
        <v>9</v>
      </c>
      <c r="F4" s="78" t="s">
        <v>10</v>
      </c>
      <c r="G4" s="78" t="s">
        <v>9</v>
      </c>
      <c r="H4" s="80"/>
    </row>
    <row r="5" spans="1:8">
      <c r="A5" s="78" t="s">
        <v>11</v>
      </c>
      <c r="B5" s="78">
        <v>9</v>
      </c>
      <c r="C5" s="78" t="s">
        <v>12</v>
      </c>
      <c r="D5" s="78">
        <v>121</v>
      </c>
      <c r="E5" s="78">
        <v>128</v>
      </c>
      <c r="F5" s="83">
        <v>26.7</v>
      </c>
      <c r="G5" s="83">
        <v>30.2</v>
      </c>
      <c r="H5" s="78"/>
    </row>
    <row r="6" spans="1:8">
      <c r="A6" s="78" t="s">
        <v>13</v>
      </c>
      <c r="B6" s="78">
        <v>8</v>
      </c>
      <c r="C6" s="78" t="s">
        <v>14</v>
      </c>
      <c r="D6" s="78">
        <v>116</v>
      </c>
      <c r="E6" s="78">
        <v>120</v>
      </c>
      <c r="F6" s="83">
        <v>23</v>
      </c>
      <c r="G6" s="83">
        <v>25</v>
      </c>
      <c r="H6" s="78"/>
    </row>
    <row r="7" spans="1:8">
      <c r="A7" s="78" t="s">
        <v>15</v>
      </c>
      <c r="B7" s="78">
        <v>12</v>
      </c>
      <c r="C7" s="78" t="s">
        <v>14</v>
      </c>
      <c r="D7" s="78">
        <v>133</v>
      </c>
      <c r="E7" s="78">
        <v>136</v>
      </c>
      <c r="F7" s="83">
        <v>38.4</v>
      </c>
      <c r="G7" s="83">
        <v>42.8</v>
      </c>
      <c r="H7" s="78" t="s">
        <v>16</v>
      </c>
    </row>
    <row r="8" spans="1:8">
      <c r="A8" s="78" t="s">
        <v>17</v>
      </c>
      <c r="B8" s="78">
        <v>10</v>
      </c>
      <c r="C8" s="78" t="s">
        <v>14</v>
      </c>
      <c r="D8" s="78">
        <v>126</v>
      </c>
      <c r="E8" s="78">
        <v>131</v>
      </c>
      <c r="F8" s="83">
        <v>27</v>
      </c>
      <c r="G8" s="83">
        <v>29.6</v>
      </c>
      <c r="H8" s="78"/>
    </row>
    <row r="9" spans="1:8">
      <c r="A9" s="78" t="s">
        <v>18</v>
      </c>
      <c r="B9" s="78">
        <v>8</v>
      </c>
      <c r="C9" s="78" t="s">
        <v>14</v>
      </c>
      <c r="D9" s="78">
        <v>115</v>
      </c>
      <c r="E9" s="78">
        <v>121</v>
      </c>
      <c r="F9" s="83">
        <v>24.3</v>
      </c>
      <c r="G9" s="83">
        <v>26</v>
      </c>
      <c r="H9" s="78"/>
    </row>
    <row r="10" spans="1:8">
      <c r="A10" s="78" t="s">
        <v>19</v>
      </c>
      <c r="B10" s="78">
        <v>9</v>
      </c>
      <c r="C10" s="78" t="s">
        <v>14</v>
      </c>
      <c r="D10" s="78">
        <v>123</v>
      </c>
      <c r="E10" s="78">
        <v>129</v>
      </c>
      <c r="F10" s="83">
        <v>31</v>
      </c>
      <c r="G10" s="83">
        <v>33.4</v>
      </c>
      <c r="H10" s="78"/>
    </row>
    <row r="11" spans="1:8">
      <c r="A11" s="78" t="s">
        <v>20</v>
      </c>
      <c r="B11" s="78">
        <v>12</v>
      </c>
      <c r="C11" s="78" t="s">
        <v>21</v>
      </c>
      <c r="D11" s="78">
        <v>132</v>
      </c>
      <c r="E11" s="78">
        <v>134</v>
      </c>
      <c r="F11" s="83">
        <v>26.4</v>
      </c>
      <c r="G11" s="83">
        <v>29</v>
      </c>
      <c r="H11" s="78"/>
    </row>
    <row r="12" spans="1:8">
      <c r="A12" s="78" t="s">
        <v>22</v>
      </c>
      <c r="B12" s="78">
        <v>13</v>
      </c>
      <c r="C12" s="78" t="s">
        <v>21</v>
      </c>
      <c r="D12" s="78">
        <v>138</v>
      </c>
      <c r="E12" s="78">
        <v>142</v>
      </c>
      <c r="F12" s="83">
        <v>32.1</v>
      </c>
      <c r="G12" s="83">
        <v>35.1</v>
      </c>
      <c r="H12" s="78"/>
    </row>
    <row r="13" spans="1:8">
      <c r="A13" s="78" t="s">
        <v>23</v>
      </c>
      <c r="B13" s="78">
        <v>10</v>
      </c>
      <c r="C13" s="78" t="s">
        <v>14</v>
      </c>
      <c r="D13" s="78">
        <v>124</v>
      </c>
      <c r="E13" s="78">
        <v>131</v>
      </c>
      <c r="F13" s="83">
        <v>32</v>
      </c>
      <c r="G13" s="83">
        <v>34</v>
      </c>
      <c r="H13" s="78"/>
    </row>
    <row r="14" spans="1:8">
      <c r="A14" s="78" t="s">
        <v>24</v>
      </c>
      <c r="B14" s="78">
        <v>9</v>
      </c>
      <c r="C14" s="78" t="s">
        <v>14</v>
      </c>
      <c r="D14" s="78">
        <v>120</v>
      </c>
      <c r="E14" s="78">
        <v>127</v>
      </c>
      <c r="F14" s="83">
        <v>29</v>
      </c>
      <c r="G14" s="83">
        <v>31.8</v>
      </c>
      <c r="H14" s="78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</sheetData>
  <mergeCells count="7">
    <mergeCell ref="A1:H1"/>
    <mergeCell ref="A3:A4"/>
    <mergeCell ref="B3:B4"/>
    <mergeCell ref="C3:C4"/>
    <mergeCell ref="D3:E3"/>
    <mergeCell ref="F3:G3"/>
    <mergeCell ref="H3:H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4"/>
  <sheetViews>
    <sheetView workbookViewId="0">
      <selection activeCell="L16" sqref="L16"/>
    </sheetView>
  </sheetViews>
  <sheetFormatPr defaultRowHeight="16.5"/>
  <cols>
    <col min="8" max="9" width="12" customWidth="1"/>
  </cols>
  <sheetData>
    <row r="1" spans="1:10" ht="26.25">
      <c r="A1" s="3" t="s">
        <v>25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4" t="s">
        <v>26</v>
      </c>
      <c r="J2" s="1"/>
    </row>
    <row r="3" spans="1:10">
      <c r="A3" s="61" t="s">
        <v>27</v>
      </c>
      <c r="B3" s="63" t="s">
        <v>28</v>
      </c>
      <c r="C3" s="64"/>
      <c r="D3" s="63" t="s">
        <v>29</v>
      </c>
      <c r="E3" s="64"/>
      <c r="F3" s="63" t="s">
        <v>30</v>
      </c>
      <c r="G3" s="64"/>
      <c r="H3" s="63" t="s">
        <v>31</v>
      </c>
      <c r="I3" s="64"/>
      <c r="J3" s="1"/>
    </row>
    <row r="4" spans="1:10">
      <c r="A4" s="62"/>
      <c r="B4" s="8" t="s">
        <v>32</v>
      </c>
      <c r="C4" s="8" t="s">
        <v>33</v>
      </c>
      <c r="D4" s="8" t="s">
        <v>32</v>
      </c>
      <c r="E4" s="8" t="s">
        <v>33</v>
      </c>
      <c r="F4" s="8" t="s">
        <v>32</v>
      </c>
      <c r="G4" s="8" t="s">
        <v>33</v>
      </c>
      <c r="H4" s="8" t="s">
        <v>34</v>
      </c>
      <c r="I4" s="8" t="s">
        <v>35</v>
      </c>
      <c r="J4" s="1"/>
    </row>
    <row r="5" spans="1:10">
      <c r="A5" s="5" t="s">
        <v>36</v>
      </c>
      <c r="B5" s="6">
        <v>26</v>
      </c>
      <c r="C5" s="6">
        <v>235</v>
      </c>
      <c r="D5" s="6">
        <v>26</v>
      </c>
      <c r="E5" s="6">
        <v>250</v>
      </c>
      <c r="F5" s="6">
        <v>22</v>
      </c>
      <c r="G5" s="6">
        <v>261</v>
      </c>
      <c r="H5" s="7">
        <f>G5-C5</f>
        <v>26</v>
      </c>
      <c r="I5" s="7">
        <f>G5-E5</f>
        <v>11</v>
      </c>
      <c r="J5" s="1"/>
    </row>
    <row r="6" spans="1:10">
      <c r="A6" s="5" t="s">
        <v>37</v>
      </c>
      <c r="B6" s="6">
        <v>20</v>
      </c>
      <c r="C6" s="6">
        <v>266</v>
      </c>
      <c r="D6" s="6">
        <v>26</v>
      </c>
      <c r="E6" s="6">
        <v>280</v>
      </c>
      <c r="F6" s="6">
        <v>25</v>
      </c>
      <c r="G6" s="6">
        <v>274</v>
      </c>
      <c r="H6" s="7">
        <f t="shared" ref="H6:H13" si="0">G6-C6</f>
        <v>8</v>
      </c>
      <c r="I6" s="7">
        <f t="shared" ref="I6:I13" si="1">G6-E6</f>
        <v>-6</v>
      </c>
      <c r="J6" s="1"/>
    </row>
    <row r="7" spans="1:10">
      <c r="A7" s="5" t="s">
        <v>38</v>
      </c>
      <c r="B7" s="6">
        <v>20</v>
      </c>
      <c r="C7" s="6">
        <v>269</v>
      </c>
      <c r="D7" s="6">
        <v>26</v>
      </c>
      <c r="E7" s="6">
        <v>280</v>
      </c>
      <c r="F7" s="6">
        <v>23</v>
      </c>
      <c r="G7" s="6">
        <v>258</v>
      </c>
      <c r="H7" s="7">
        <f t="shared" si="0"/>
        <v>-11</v>
      </c>
      <c r="I7" s="7">
        <f t="shared" si="1"/>
        <v>-22</v>
      </c>
      <c r="J7" s="1"/>
    </row>
    <row r="8" spans="1:10">
      <c r="A8" s="5" t="s">
        <v>39</v>
      </c>
      <c r="B8" s="6">
        <v>25</v>
      </c>
      <c r="C8" s="6">
        <v>246</v>
      </c>
      <c r="D8" s="6">
        <v>26</v>
      </c>
      <c r="E8" s="6">
        <v>260</v>
      </c>
      <c r="F8" s="6">
        <v>20</v>
      </c>
      <c r="G8" s="6">
        <v>267</v>
      </c>
      <c r="H8" s="7">
        <f t="shared" si="0"/>
        <v>21</v>
      </c>
      <c r="I8" s="7">
        <f t="shared" si="1"/>
        <v>7</v>
      </c>
      <c r="J8" s="1"/>
    </row>
    <row r="9" spans="1:10">
      <c r="A9" s="5" t="s">
        <v>40</v>
      </c>
      <c r="B9" s="6">
        <v>25</v>
      </c>
      <c r="C9" s="6">
        <v>254</v>
      </c>
      <c r="D9" s="6">
        <v>30</v>
      </c>
      <c r="E9" s="6">
        <v>275</v>
      </c>
      <c r="F9" s="6">
        <v>24</v>
      </c>
      <c r="G9" s="6">
        <v>256</v>
      </c>
      <c r="H9" s="7">
        <f t="shared" si="0"/>
        <v>2</v>
      </c>
      <c r="I9" s="7">
        <f t="shared" si="1"/>
        <v>-19</v>
      </c>
      <c r="J9" s="1"/>
    </row>
    <row r="10" spans="1:10">
      <c r="A10" s="5" t="s">
        <v>41</v>
      </c>
      <c r="B10" s="6">
        <v>20</v>
      </c>
      <c r="C10" s="6">
        <v>248</v>
      </c>
      <c r="D10" s="6">
        <v>26</v>
      </c>
      <c r="E10" s="6">
        <v>240</v>
      </c>
      <c r="F10" s="6">
        <v>21</v>
      </c>
      <c r="G10" s="6">
        <v>241</v>
      </c>
      <c r="H10" s="7">
        <f t="shared" si="0"/>
        <v>-7</v>
      </c>
      <c r="I10" s="7">
        <f t="shared" si="1"/>
        <v>1</v>
      </c>
      <c r="J10" s="1"/>
    </row>
    <row r="11" spans="1:10">
      <c r="A11" s="5" t="s">
        <v>42</v>
      </c>
      <c r="B11" s="6">
        <v>23</v>
      </c>
      <c r="C11" s="6">
        <v>259</v>
      </c>
      <c r="D11" s="6">
        <v>26</v>
      </c>
      <c r="E11" s="6">
        <v>280</v>
      </c>
      <c r="F11" s="6">
        <v>20</v>
      </c>
      <c r="G11" s="6">
        <v>251</v>
      </c>
      <c r="H11" s="7">
        <f t="shared" si="0"/>
        <v>-8</v>
      </c>
      <c r="I11" s="7">
        <f t="shared" si="1"/>
        <v>-29</v>
      </c>
      <c r="J11" s="1"/>
    </row>
    <row r="12" spans="1:10">
      <c r="A12" s="5" t="s">
        <v>43</v>
      </c>
      <c r="B12" s="6">
        <v>22</v>
      </c>
      <c r="C12" s="6">
        <v>277</v>
      </c>
      <c r="D12" s="6">
        <v>26</v>
      </c>
      <c r="E12" s="6">
        <v>290</v>
      </c>
      <c r="F12" s="6">
        <v>27</v>
      </c>
      <c r="G12" s="6">
        <v>281</v>
      </c>
      <c r="H12" s="7">
        <f t="shared" si="0"/>
        <v>4</v>
      </c>
      <c r="I12" s="7">
        <f t="shared" si="1"/>
        <v>-9</v>
      </c>
      <c r="J12" s="1"/>
    </row>
    <row r="13" spans="1:10">
      <c r="A13" s="5" t="s">
        <v>44</v>
      </c>
      <c r="B13" s="6">
        <v>21</v>
      </c>
      <c r="C13" s="6">
        <v>290</v>
      </c>
      <c r="D13" s="6">
        <v>26</v>
      </c>
      <c r="E13" s="6">
        <v>270</v>
      </c>
      <c r="F13" s="6">
        <v>25</v>
      </c>
      <c r="G13" s="6">
        <v>275</v>
      </c>
      <c r="H13" s="7">
        <f t="shared" si="0"/>
        <v>-15</v>
      </c>
      <c r="I13" s="7">
        <f t="shared" si="1"/>
        <v>5</v>
      </c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mergeCells count="5">
    <mergeCell ref="A3:A4"/>
    <mergeCell ref="B3:C3"/>
    <mergeCell ref="D3:E3"/>
    <mergeCell ref="F3:G3"/>
    <mergeCell ref="H3:I3"/>
  </mergeCells>
  <phoneticPr fontId="2" type="noConversion"/>
  <conditionalFormatting sqref="A5:I13">
    <cfRule type="expression" dxfId="1" priority="1">
      <formula>AND($H5&gt;=0,$I5&gt;=0)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2"/>
  <sheetViews>
    <sheetView tabSelected="1" workbookViewId="0">
      <selection activeCell="F36" sqref="F36"/>
    </sheetView>
  </sheetViews>
  <sheetFormatPr defaultRowHeight="16.5"/>
  <cols>
    <col min="1" max="1" width="12.125" customWidth="1"/>
    <col min="2" max="3" width="10.625" bestFit="1" customWidth="1"/>
    <col min="4" max="4" width="11.125" bestFit="1" customWidth="1"/>
    <col min="5" max="5" width="14.125" customWidth="1"/>
    <col min="6" max="6" width="12.375" bestFit="1" customWidth="1"/>
    <col min="9" max="9" width="10.375" bestFit="1" customWidth="1"/>
    <col min="10" max="10" width="11.125" customWidth="1"/>
    <col min="11" max="11" width="11.875" customWidth="1"/>
    <col min="12" max="12" width="10.125" customWidth="1"/>
    <col min="13" max="13" width="11.375" customWidth="1"/>
  </cols>
  <sheetData>
    <row r="1" spans="1:15">
      <c r="A1" s="9" t="s">
        <v>45</v>
      </c>
      <c r="B1" s="1"/>
      <c r="C1" s="1"/>
      <c r="D1" s="1"/>
      <c r="E1" s="1"/>
      <c r="F1" s="1"/>
      <c r="G1" s="1"/>
      <c r="H1" s="9" t="s">
        <v>46</v>
      </c>
      <c r="I1" s="1"/>
      <c r="J1" s="1"/>
      <c r="K1" s="1"/>
      <c r="L1" s="1"/>
      <c r="M1" s="1"/>
      <c r="N1" s="1"/>
      <c r="O1" s="1"/>
    </row>
    <row r="2" spans="1:15">
      <c r="A2" s="10" t="s">
        <v>2</v>
      </c>
      <c r="B2" s="10" t="s">
        <v>47</v>
      </c>
      <c r="C2" s="10" t="s">
        <v>48</v>
      </c>
      <c r="D2" s="10" t="s">
        <v>49</v>
      </c>
      <c r="E2" s="8" t="s">
        <v>50</v>
      </c>
      <c r="F2" s="1"/>
      <c r="G2" s="1"/>
      <c r="H2" s="10"/>
      <c r="I2" s="10" t="s">
        <v>51</v>
      </c>
      <c r="J2" s="10" t="s">
        <v>52</v>
      </c>
      <c r="K2" s="10" t="s">
        <v>53</v>
      </c>
      <c r="L2" s="10" t="s">
        <v>54</v>
      </c>
      <c r="M2" s="8" t="s">
        <v>55</v>
      </c>
      <c r="N2" s="1"/>
      <c r="O2" s="1"/>
    </row>
    <row r="3" spans="1:15">
      <c r="A3" s="10" t="s">
        <v>56</v>
      </c>
      <c r="B3" s="11">
        <v>791900</v>
      </c>
      <c r="C3" s="11">
        <v>502260</v>
      </c>
      <c r="D3" s="11">
        <f>SUM(B3:C3)</f>
        <v>1294160</v>
      </c>
      <c r="E3" s="106">
        <f>TRUNC(D3*VLOOKUP(D3,$A$13:$D$15,3,1)-VLOOKUP(D3,$A$13:$D$15,4,1),-1)</f>
        <v>79410</v>
      </c>
      <c r="F3" s="1"/>
      <c r="G3" s="1"/>
      <c r="H3" s="10" t="s">
        <v>57</v>
      </c>
      <c r="I3" s="10">
        <v>30</v>
      </c>
      <c r="J3" s="10">
        <v>17</v>
      </c>
      <c r="K3" s="10">
        <v>13</v>
      </c>
      <c r="L3" s="10">
        <v>60</v>
      </c>
      <c r="M3" s="10" t="str">
        <f>CHOOSE(_xlfn.RANK.EQ(L3,$L$3:$L$9,0),$I$13,$I$14,$I$15,"","","","")</f>
        <v/>
      </c>
      <c r="N3" s="1"/>
      <c r="O3" s="1"/>
    </row>
    <row r="4" spans="1:15">
      <c r="A4" s="10" t="s">
        <v>58</v>
      </c>
      <c r="B4" s="11">
        <v>851200</v>
      </c>
      <c r="C4" s="11">
        <v>598750</v>
      </c>
      <c r="D4" s="11">
        <f t="shared" ref="D4:D9" si="0">SUM(B4:C4)</f>
        <v>1449950</v>
      </c>
      <c r="E4" s="106">
        <f t="shared" ref="E4:E9" si="1">TRUNC(D4*VLOOKUP(D4,$A$13:$D$15,3,1)-VLOOKUP(D4,$A$13:$D$15,4,1),-1)</f>
        <v>94990</v>
      </c>
      <c r="F4" s="1"/>
      <c r="G4" s="1"/>
      <c r="H4" s="10" t="s">
        <v>59</v>
      </c>
      <c r="I4" s="10">
        <v>21</v>
      </c>
      <c r="J4" s="10">
        <v>33</v>
      </c>
      <c r="K4" s="10">
        <v>33</v>
      </c>
      <c r="L4" s="10">
        <v>87</v>
      </c>
      <c r="M4" s="21" t="str">
        <f t="shared" ref="M4:M9" si="2">CHOOSE(_xlfn.RANK.EQ(L4,$L$3:$L$9,0),$I$13,$I$14,$I$15,"","","","")</f>
        <v>외식상품권</v>
      </c>
      <c r="N4" s="1"/>
      <c r="O4" s="1"/>
    </row>
    <row r="5" spans="1:15">
      <c r="A5" s="10" t="s">
        <v>60</v>
      </c>
      <c r="B5" s="11">
        <v>1050800</v>
      </c>
      <c r="C5" s="11">
        <v>815260</v>
      </c>
      <c r="D5" s="11">
        <f t="shared" si="0"/>
        <v>1866060</v>
      </c>
      <c r="E5" s="106">
        <f t="shared" si="1"/>
        <v>136600</v>
      </c>
      <c r="F5" s="1"/>
      <c r="G5" s="1"/>
      <c r="H5" s="10" t="s">
        <v>61</v>
      </c>
      <c r="I5" s="10">
        <v>25</v>
      </c>
      <c r="J5" s="10">
        <v>11</v>
      </c>
      <c r="K5" s="10">
        <v>16</v>
      </c>
      <c r="L5" s="10">
        <v>52</v>
      </c>
      <c r="M5" s="21" t="str">
        <f t="shared" si="2"/>
        <v/>
      </c>
      <c r="N5" s="1"/>
      <c r="O5" s="1"/>
    </row>
    <row r="6" spans="1:15">
      <c r="A6" s="10" t="s">
        <v>62</v>
      </c>
      <c r="B6" s="11">
        <v>923100</v>
      </c>
      <c r="C6" s="11">
        <v>751330</v>
      </c>
      <c r="D6" s="11">
        <f t="shared" si="0"/>
        <v>1674430</v>
      </c>
      <c r="E6" s="106">
        <f t="shared" si="1"/>
        <v>117440</v>
      </c>
      <c r="F6" s="1"/>
      <c r="G6" s="1"/>
      <c r="H6" s="10" t="s">
        <v>63</v>
      </c>
      <c r="I6" s="10">
        <v>19</v>
      </c>
      <c r="J6" s="10">
        <v>24</v>
      </c>
      <c r="K6" s="10">
        <v>32</v>
      </c>
      <c r="L6" s="10">
        <v>75</v>
      </c>
      <c r="M6" s="21" t="str">
        <f t="shared" si="2"/>
        <v>문화상품권</v>
      </c>
      <c r="N6" s="1"/>
      <c r="O6" s="1"/>
    </row>
    <row r="7" spans="1:15">
      <c r="A7" s="10" t="s">
        <v>64</v>
      </c>
      <c r="B7" s="11">
        <v>1500650</v>
      </c>
      <c r="C7" s="11">
        <v>1257580</v>
      </c>
      <c r="D7" s="11">
        <f t="shared" si="0"/>
        <v>2758230</v>
      </c>
      <c r="E7" s="106">
        <f t="shared" si="1"/>
        <v>263730</v>
      </c>
      <c r="F7" s="1"/>
      <c r="G7" s="1"/>
      <c r="H7" s="10" t="s">
        <v>65</v>
      </c>
      <c r="I7" s="10">
        <v>27</v>
      </c>
      <c r="J7" s="10">
        <v>20</v>
      </c>
      <c r="K7" s="10">
        <v>18</v>
      </c>
      <c r="L7" s="10">
        <v>65</v>
      </c>
      <c r="M7" s="21" t="str">
        <f t="shared" si="2"/>
        <v/>
      </c>
      <c r="N7" s="1"/>
      <c r="O7" s="1"/>
    </row>
    <row r="8" spans="1:15">
      <c r="A8" s="10" t="s">
        <v>66</v>
      </c>
      <c r="B8" s="11">
        <v>1150200</v>
      </c>
      <c r="C8" s="11">
        <v>936240</v>
      </c>
      <c r="D8" s="11">
        <f t="shared" si="0"/>
        <v>2086440</v>
      </c>
      <c r="E8" s="106">
        <f t="shared" si="1"/>
        <v>162960</v>
      </c>
      <c r="F8" s="1"/>
      <c r="G8" s="1"/>
      <c r="H8" s="10" t="s">
        <v>67</v>
      </c>
      <c r="I8" s="10">
        <v>24</v>
      </c>
      <c r="J8" s="10">
        <v>30</v>
      </c>
      <c r="K8" s="10">
        <v>26</v>
      </c>
      <c r="L8" s="10">
        <v>80</v>
      </c>
      <c r="M8" s="21" t="str">
        <f t="shared" si="2"/>
        <v>주유권</v>
      </c>
      <c r="N8" s="1"/>
      <c r="O8" s="1"/>
    </row>
    <row r="9" spans="1:15">
      <c r="A9" s="10" t="s">
        <v>68</v>
      </c>
      <c r="B9" s="11">
        <v>505000</v>
      </c>
      <c r="C9" s="11">
        <v>409620</v>
      </c>
      <c r="D9" s="11">
        <f t="shared" si="0"/>
        <v>914620</v>
      </c>
      <c r="E9" s="106">
        <f t="shared" si="1"/>
        <v>45730</v>
      </c>
      <c r="F9" s="1"/>
      <c r="G9" s="1"/>
      <c r="H9" s="10" t="s">
        <v>69</v>
      </c>
      <c r="I9" s="10">
        <v>16</v>
      </c>
      <c r="J9" s="10">
        <v>11</v>
      </c>
      <c r="K9" s="10">
        <v>16</v>
      </c>
      <c r="L9" s="10">
        <v>43</v>
      </c>
      <c r="M9" s="21" t="str">
        <f t="shared" si="2"/>
        <v/>
      </c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2"/>
      <c r="I10" s="12"/>
      <c r="J10" s="12"/>
      <c r="K10" s="12"/>
      <c r="L10" s="12"/>
      <c r="M10" s="12"/>
      <c r="N10" s="1"/>
      <c r="O10" s="1"/>
    </row>
    <row r="11" spans="1:15">
      <c r="A11" s="10" t="s">
        <v>70</v>
      </c>
      <c r="B11" s="1"/>
      <c r="C11" s="1"/>
      <c r="D11" s="1"/>
      <c r="E11" s="1"/>
      <c r="F11" s="1"/>
      <c r="G11" s="1"/>
      <c r="H11" s="12"/>
      <c r="I11" s="12"/>
      <c r="J11" s="12"/>
      <c r="K11" s="12"/>
      <c r="L11" s="12"/>
      <c r="M11" s="12"/>
      <c r="N11" s="1"/>
      <c r="O11" s="1"/>
    </row>
    <row r="12" spans="1:15">
      <c r="A12" s="10" t="s">
        <v>71</v>
      </c>
      <c r="B12" s="10" t="s">
        <v>72</v>
      </c>
      <c r="C12" s="10" t="s">
        <v>73</v>
      </c>
      <c r="D12" s="10" t="s">
        <v>74</v>
      </c>
      <c r="E12" s="1"/>
      <c r="F12" s="1"/>
      <c r="G12" s="1"/>
      <c r="H12" s="13" t="s">
        <v>75</v>
      </c>
      <c r="I12" s="14" t="s">
        <v>76</v>
      </c>
      <c r="J12" s="15"/>
      <c r="K12" s="1"/>
      <c r="L12" s="1"/>
      <c r="M12" s="1"/>
      <c r="N12" s="1"/>
      <c r="O12" s="1"/>
    </row>
    <row r="13" spans="1:15">
      <c r="A13" s="16">
        <v>0</v>
      </c>
      <c r="B13" s="16">
        <v>1000000</v>
      </c>
      <c r="C13" s="17">
        <v>0.05</v>
      </c>
      <c r="D13" s="16">
        <v>0</v>
      </c>
      <c r="E13" s="1"/>
      <c r="F13" s="18"/>
      <c r="G13" s="18"/>
      <c r="H13" s="10">
        <v>1</v>
      </c>
      <c r="I13" s="19" t="s">
        <v>77</v>
      </c>
      <c r="J13" s="20"/>
      <c r="K13" s="1"/>
      <c r="L13" s="1"/>
      <c r="M13" s="1"/>
      <c r="N13" s="1"/>
      <c r="O13" s="1"/>
    </row>
    <row r="14" spans="1:15">
      <c r="A14" s="16">
        <v>1000001</v>
      </c>
      <c r="B14" s="16">
        <v>2000000</v>
      </c>
      <c r="C14" s="17">
        <v>0.1</v>
      </c>
      <c r="D14" s="16">
        <v>50000</v>
      </c>
      <c r="E14" s="1"/>
      <c r="F14" s="18"/>
      <c r="G14" s="18"/>
      <c r="H14" s="10">
        <v>2</v>
      </c>
      <c r="I14" s="19" t="s">
        <v>78</v>
      </c>
      <c r="J14" s="20"/>
      <c r="K14" s="1"/>
      <c r="L14" s="1"/>
      <c r="M14" s="1"/>
      <c r="N14" s="1"/>
      <c r="O14" s="1"/>
    </row>
    <row r="15" spans="1:15">
      <c r="A15" s="16">
        <v>2000001</v>
      </c>
      <c r="B15" s="16">
        <v>3000000</v>
      </c>
      <c r="C15" s="17">
        <v>0.15</v>
      </c>
      <c r="D15" s="16">
        <v>150000</v>
      </c>
      <c r="E15" s="1"/>
      <c r="F15" s="1"/>
      <c r="G15" s="1"/>
      <c r="H15" s="10">
        <v>3</v>
      </c>
      <c r="I15" s="19" t="s">
        <v>79</v>
      </c>
      <c r="J15" s="20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20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20"/>
      <c r="K17" s="1"/>
      <c r="L17" s="1"/>
      <c r="M17" s="1"/>
      <c r="N17" s="1"/>
      <c r="O17" s="1"/>
    </row>
    <row r="18" spans="1:15">
      <c r="A18" s="9" t="s">
        <v>80</v>
      </c>
      <c r="B18" s="1"/>
      <c r="C18" s="1"/>
      <c r="D18" s="1"/>
      <c r="E18" s="1"/>
      <c r="F18" s="1"/>
      <c r="G18" s="1"/>
      <c r="H18" s="9" t="s">
        <v>81</v>
      </c>
      <c r="I18" s="1"/>
      <c r="J18" s="1"/>
      <c r="K18" s="1"/>
      <c r="L18" s="1"/>
      <c r="M18" s="1"/>
      <c r="N18" s="1"/>
      <c r="O18" s="1"/>
    </row>
    <row r="19" spans="1:15">
      <c r="A19" s="69" t="s">
        <v>82</v>
      </c>
      <c r="B19" s="65" t="s">
        <v>83</v>
      </c>
      <c r="C19" s="69" t="s">
        <v>84</v>
      </c>
      <c r="D19" s="65" t="s">
        <v>85</v>
      </c>
      <c r="E19" s="22" t="s">
        <v>86</v>
      </c>
      <c r="F19" s="70" t="s">
        <v>87</v>
      </c>
      <c r="G19" s="23"/>
      <c r="H19" s="65" t="s">
        <v>88</v>
      </c>
      <c r="I19" s="65" t="s">
        <v>2</v>
      </c>
      <c r="J19" s="10" t="s">
        <v>89</v>
      </c>
      <c r="K19" s="10" t="s">
        <v>90</v>
      </c>
      <c r="L19" s="67" t="s">
        <v>91</v>
      </c>
      <c r="M19" s="1"/>
      <c r="N19" s="1"/>
      <c r="O19" s="1"/>
    </row>
    <row r="20" spans="1:15">
      <c r="A20" s="69"/>
      <c r="B20" s="66"/>
      <c r="C20" s="69"/>
      <c r="D20" s="66"/>
      <c r="E20" s="24" t="s">
        <v>92</v>
      </c>
      <c r="F20" s="71"/>
      <c r="G20" s="23"/>
      <c r="H20" s="66"/>
      <c r="I20" s="66"/>
      <c r="J20" s="16" t="s">
        <v>93</v>
      </c>
      <c r="K20" s="10" t="s">
        <v>94</v>
      </c>
      <c r="L20" s="68"/>
      <c r="M20" s="1"/>
      <c r="N20" s="1"/>
      <c r="O20" s="1"/>
    </row>
    <row r="21" spans="1:15">
      <c r="A21" s="10">
        <v>2734</v>
      </c>
      <c r="B21" s="10" t="s">
        <v>95</v>
      </c>
      <c r="C21" s="25">
        <v>0.30555555555555552</v>
      </c>
      <c r="D21" s="10">
        <v>27</v>
      </c>
      <c r="E21" s="10">
        <v>5</v>
      </c>
      <c r="F21" s="26">
        <f>TIME(HOUR(C21),MINUTE(C21)+(D21*E21),0)</f>
        <v>0.39930555555555558</v>
      </c>
      <c r="G21" s="27"/>
      <c r="H21" s="28" t="s">
        <v>96</v>
      </c>
      <c r="I21" s="28" t="s">
        <v>97</v>
      </c>
      <c r="J21" s="29">
        <v>80000</v>
      </c>
      <c r="K21" s="29">
        <v>12</v>
      </c>
      <c r="L21" s="29"/>
      <c r="M21" s="1"/>
      <c r="N21" s="1"/>
      <c r="O21" s="1"/>
    </row>
    <row r="22" spans="1:15">
      <c r="A22" s="10">
        <v>7400</v>
      </c>
      <c r="B22" s="10" t="s">
        <v>98</v>
      </c>
      <c r="C22" s="25">
        <v>0.36458333333333331</v>
      </c>
      <c r="D22" s="10">
        <v>32</v>
      </c>
      <c r="E22" s="10">
        <v>4</v>
      </c>
      <c r="F22" s="26">
        <f t="shared" ref="F22:F28" si="3">TIME(HOUR(C22),MINUTE(C22)+(D22*E22),0)</f>
        <v>0.45347222222222222</v>
      </c>
      <c r="G22" s="27"/>
      <c r="H22" s="30"/>
      <c r="I22" s="30"/>
      <c r="J22" s="31">
        <v>1600000</v>
      </c>
      <c r="K22" s="31">
        <v>180000</v>
      </c>
      <c r="L22" s="32">
        <v>1780000</v>
      </c>
      <c r="M22" s="1"/>
      <c r="N22" s="1"/>
      <c r="O22" s="1"/>
    </row>
    <row r="23" spans="1:15">
      <c r="A23" s="10">
        <v>3184</v>
      </c>
      <c r="B23" s="10" t="s">
        <v>99</v>
      </c>
      <c r="C23" s="25">
        <v>0.375</v>
      </c>
      <c r="D23" s="10">
        <v>28</v>
      </c>
      <c r="E23" s="10">
        <v>5</v>
      </c>
      <c r="F23" s="26">
        <f t="shared" si="3"/>
        <v>0.47222222222222227</v>
      </c>
      <c r="G23" s="27"/>
      <c r="H23" s="28" t="s">
        <v>100</v>
      </c>
      <c r="I23" s="28" t="s">
        <v>101</v>
      </c>
      <c r="J23" s="29">
        <v>100000</v>
      </c>
      <c r="K23" s="29">
        <v>20</v>
      </c>
      <c r="L23" s="29"/>
      <c r="M23" s="1"/>
      <c r="N23" s="1"/>
      <c r="O23" s="1"/>
    </row>
    <row r="24" spans="1:15">
      <c r="A24" s="10">
        <v>5284</v>
      </c>
      <c r="B24" s="10" t="s">
        <v>102</v>
      </c>
      <c r="C24" s="25">
        <v>0.4236111111111111</v>
      </c>
      <c r="D24" s="10">
        <v>16</v>
      </c>
      <c r="E24" s="10">
        <v>8</v>
      </c>
      <c r="F24" s="26">
        <f t="shared" si="3"/>
        <v>0.51250000000000007</v>
      </c>
      <c r="G24" s="27"/>
      <c r="H24" s="30"/>
      <c r="I24" s="30"/>
      <c r="J24" s="31">
        <v>2000000</v>
      </c>
      <c r="K24" s="31">
        <v>375000</v>
      </c>
      <c r="L24" s="32">
        <v>2375000</v>
      </c>
      <c r="M24" s="1"/>
      <c r="N24" s="1"/>
      <c r="O24" s="1"/>
    </row>
    <row r="25" spans="1:15">
      <c r="A25" s="10">
        <v>6206</v>
      </c>
      <c r="B25" s="10" t="s">
        <v>103</v>
      </c>
      <c r="C25" s="25">
        <v>0.39930555555555558</v>
      </c>
      <c r="D25" s="10">
        <v>42</v>
      </c>
      <c r="E25" s="10">
        <v>3</v>
      </c>
      <c r="F25" s="26">
        <f t="shared" si="3"/>
        <v>0.48680555555555555</v>
      </c>
      <c r="G25" s="27"/>
      <c r="H25" s="28" t="s">
        <v>104</v>
      </c>
      <c r="I25" s="28" t="s">
        <v>105</v>
      </c>
      <c r="J25" s="29">
        <v>75000</v>
      </c>
      <c r="K25" s="29">
        <v>8</v>
      </c>
      <c r="L25" s="29"/>
      <c r="M25" s="1"/>
      <c r="N25" s="1"/>
      <c r="O25" s="1"/>
    </row>
    <row r="26" spans="1:15">
      <c r="A26" s="10">
        <v>9717</v>
      </c>
      <c r="B26" s="10" t="s">
        <v>106</v>
      </c>
      <c r="C26" s="25">
        <v>0.47222222222222227</v>
      </c>
      <c r="D26" s="10">
        <v>25</v>
      </c>
      <c r="E26" s="10">
        <v>6</v>
      </c>
      <c r="F26" s="26">
        <f t="shared" si="3"/>
        <v>0.57638888888888895</v>
      </c>
      <c r="G26" s="27"/>
      <c r="H26" s="30"/>
      <c r="I26" s="30"/>
      <c r="J26" s="31">
        <v>1500000</v>
      </c>
      <c r="K26" s="31">
        <v>112500</v>
      </c>
      <c r="L26" s="32">
        <v>1612500</v>
      </c>
      <c r="M26" s="1"/>
      <c r="N26" s="1"/>
      <c r="O26" s="1"/>
    </row>
    <row r="27" spans="1:15">
      <c r="A27" s="10">
        <v>4844</v>
      </c>
      <c r="B27" s="10" t="s">
        <v>107</v>
      </c>
      <c r="C27" s="25">
        <v>0.34722222222222227</v>
      </c>
      <c r="D27" s="10">
        <v>35</v>
      </c>
      <c r="E27" s="10">
        <v>4</v>
      </c>
      <c r="F27" s="26">
        <f t="shared" si="3"/>
        <v>0.44444444444444442</v>
      </c>
      <c r="G27" s="27"/>
      <c r="H27" s="28" t="s">
        <v>108</v>
      </c>
      <c r="I27" s="28" t="s">
        <v>109</v>
      </c>
      <c r="J27" s="33">
        <v>90000</v>
      </c>
      <c r="K27" s="33">
        <v>26</v>
      </c>
      <c r="L27" s="29"/>
      <c r="M27" s="1"/>
      <c r="N27" s="1"/>
      <c r="O27" s="1"/>
    </row>
    <row r="28" spans="1:15">
      <c r="A28" s="10">
        <v>3662</v>
      </c>
      <c r="B28" s="10" t="s">
        <v>110</v>
      </c>
      <c r="C28" s="25">
        <v>0.35416666666666669</v>
      </c>
      <c r="D28" s="10">
        <v>23</v>
      </c>
      <c r="E28" s="10">
        <v>7</v>
      </c>
      <c r="F28" s="26">
        <f t="shared" si="3"/>
        <v>0.46597222222222223</v>
      </c>
      <c r="G28" s="27"/>
      <c r="H28" s="34"/>
      <c r="I28" s="34"/>
      <c r="J28" s="35">
        <v>1800000</v>
      </c>
      <c r="K28" s="36">
        <v>438750</v>
      </c>
      <c r="L28" s="37">
        <v>2238750</v>
      </c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28" t="s">
        <v>96</v>
      </c>
      <c r="I29" s="28" t="s">
        <v>111</v>
      </c>
      <c r="J29" s="29">
        <v>80000</v>
      </c>
      <c r="K29" s="29">
        <v>15</v>
      </c>
      <c r="L29" s="29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30"/>
      <c r="I30" s="30"/>
      <c r="J30" s="31">
        <v>1600000</v>
      </c>
      <c r="K30" s="31">
        <v>225000</v>
      </c>
      <c r="L30" s="32">
        <v>1825000</v>
      </c>
      <c r="M30" s="1"/>
      <c r="N30" s="1"/>
      <c r="O30" s="1"/>
    </row>
    <row r="31" spans="1:15">
      <c r="A31" s="9" t="s">
        <v>112</v>
      </c>
      <c r="B31" s="1"/>
      <c r="C31" s="1"/>
      <c r="D31" s="1"/>
      <c r="E31" s="1"/>
      <c r="F31" s="1"/>
      <c r="G31" s="1"/>
      <c r="H31" s="20"/>
      <c r="I31" s="20"/>
      <c r="J31" s="20"/>
      <c r="K31" s="20"/>
      <c r="L31" s="12"/>
      <c r="M31" s="1"/>
      <c r="N31" s="1"/>
      <c r="O31" s="1"/>
    </row>
    <row r="32" spans="1:15">
      <c r="A32" s="10" t="s">
        <v>113</v>
      </c>
      <c r="B32" s="10" t="s">
        <v>114</v>
      </c>
      <c r="C32" s="10" t="s">
        <v>115</v>
      </c>
      <c r="D32" s="10" t="s">
        <v>116</v>
      </c>
      <c r="E32" s="8" t="s">
        <v>117</v>
      </c>
      <c r="F32" s="1"/>
      <c r="G32" s="1"/>
      <c r="H32" s="38"/>
      <c r="I32" s="63" t="s">
        <v>118</v>
      </c>
      <c r="J32" s="64"/>
      <c r="K32" s="11">
        <f>SUMIF(H21:H30,"생산부",K21:K30)</f>
        <v>46</v>
      </c>
      <c r="L32" s="20"/>
      <c r="M32" s="1"/>
      <c r="N32" s="1"/>
      <c r="O32" s="1"/>
    </row>
    <row r="33" spans="1:15">
      <c r="A33" s="39">
        <v>42803</v>
      </c>
      <c r="B33" s="10" t="s">
        <v>119</v>
      </c>
      <c r="C33" s="10" t="s">
        <v>120</v>
      </c>
      <c r="D33" s="10" t="s">
        <v>121</v>
      </c>
      <c r="E33" s="39" t="str">
        <f>UPPER(C33)&amp;"-"&amp;UPPER(D33)&amp;"-"&amp;RIGHT(B33,1)</f>
        <v>PGH-A-1</v>
      </c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39">
        <v>43201</v>
      </c>
      <c r="B34" s="10" t="s">
        <v>122</v>
      </c>
      <c r="C34" s="10" t="s">
        <v>123</v>
      </c>
      <c r="D34" s="10" t="s">
        <v>124</v>
      </c>
      <c r="E34" s="39" t="str">
        <f t="shared" ref="E34:E39" si="4">UPPER(C34)&amp;"-"&amp;UPPER(D34)&amp;"-"&amp;RIGHT(B34,1)</f>
        <v>PGW-S-2</v>
      </c>
      <c r="F34" s="1"/>
      <c r="G34" s="1"/>
      <c r="H34" s="1"/>
      <c r="I34" s="1"/>
      <c r="J34" s="20"/>
      <c r="K34" s="1"/>
      <c r="L34" s="1"/>
      <c r="M34" s="1"/>
      <c r="N34" s="1"/>
      <c r="O34" s="1"/>
    </row>
    <row r="35" spans="1:15">
      <c r="A35" s="39">
        <v>43031</v>
      </c>
      <c r="B35" s="10" t="s">
        <v>125</v>
      </c>
      <c r="C35" s="10" t="s">
        <v>126</v>
      </c>
      <c r="D35" s="10" t="s">
        <v>127</v>
      </c>
      <c r="E35" s="39" t="str">
        <f t="shared" si="4"/>
        <v>PGS-F-3</v>
      </c>
      <c r="F35" s="1"/>
      <c r="G35" s="1"/>
      <c r="H35" s="1"/>
      <c r="I35" s="1"/>
      <c r="J35" s="20"/>
      <c r="K35" s="1"/>
      <c r="L35" s="1"/>
      <c r="M35" s="1"/>
      <c r="N35" s="1"/>
      <c r="O35" s="1"/>
    </row>
    <row r="36" spans="1:15">
      <c r="A36" s="39">
        <v>43643</v>
      </c>
      <c r="B36" s="10" t="s">
        <v>128</v>
      </c>
      <c r="C36" s="10" t="s">
        <v>129</v>
      </c>
      <c r="D36" s="10" t="s">
        <v>130</v>
      </c>
      <c r="E36" s="39" t="str">
        <f t="shared" si="4"/>
        <v>PGF-W-3</v>
      </c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39">
        <v>43464</v>
      </c>
      <c r="B37" s="10" t="s">
        <v>131</v>
      </c>
      <c r="C37" s="10" t="s">
        <v>123</v>
      </c>
      <c r="D37" s="10" t="s">
        <v>132</v>
      </c>
      <c r="E37" s="39" t="str">
        <f t="shared" si="4"/>
        <v>PGW-A-4</v>
      </c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39">
        <v>43649</v>
      </c>
      <c r="B38" s="10" t="s">
        <v>133</v>
      </c>
      <c r="C38" s="10" t="s">
        <v>134</v>
      </c>
      <c r="D38" s="10" t="s">
        <v>135</v>
      </c>
      <c r="E38" s="39" t="str">
        <f t="shared" si="4"/>
        <v>PGH-S-1</v>
      </c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39">
        <v>43360</v>
      </c>
      <c r="B39" s="10" t="s">
        <v>136</v>
      </c>
      <c r="C39" s="10" t="s">
        <v>129</v>
      </c>
      <c r="D39" s="10" t="s">
        <v>137</v>
      </c>
      <c r="E39" s="39" t="str">
        <f t="shared" si="4"/>
        <v>PGF-Q-2</v>
      </c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mergeCells count="9">
    <mergeCell ref="I19:I20"/>
    <mergeCell ref="L19:L20"/>
    <mergeCell ref="I32:J32"/>
    <mergeCell ref="A19:A20"/>
    <mergeCell ref="B19:B20"/>
    <mergeCell ref="C19:C20"/>
    <mergeCell ref="D19:D20"/>
    <mergeCell ref="F19:F20"/>
    <mergeCell ref="H19:H2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5"/>
  <sheetViews>
    <sheetView topLeftCell="A7" workbookViewId="0">
      <selection activeCell="K23" sqref="K23"/>
    </sheetView>
  </sheetViews>
  <sheetFormatPr defaultRowHeight="16.5" outlineLevelRow="3"/>
  <cols>
    <col min="1" max="1" width="12.125" customWidth="1"/>
  </cols>
  <sheetData>
    <row r="1" spans="1:9">
      <c r="A1" s="40"/>
      <c r="B1" s="40"/>
      <c r="C1" s="40"/>
      <c r="D1" s="40"/>
      <c r="E1" s="40"/>
      <c r="F1" s="40"/>
      <c r="G1" s="40"/>
      <c r="H1" s="40"/>
      <c r="I1" s="40"/>
    </row>
    <row r="2" spans="1:9" ht="20.25">
      <c r="A2" s="72" t="s">
        <v>138</v>
      </c>
      <c r="B2" s="72"/>
      <c r="C2" s="72"/>
      <c r="D2" s="72"/>
      <c r="E2" s="72"/>
      <c r="F2" s="72"/>
      <c r="G2" s="72"/>
      <c r="H2" s="72"/>
      <c r="I2" s="72"/>
    </row>
    <row r="3" spans="1:9">
      <c r="A3" s="40"/>
      <c r="B3" s="40"/>
      <c r="C3" s="40"/>
      <c r="D3" s="40"/>
      <c r="E3" s="40"/>
      <c r="F3" s="40"/>
      <c r="G3" s="40"/>
      <c r="H3" s="40"/>
      <c r="I3" s="40"/>
    </row>
    <row r="4" spans="1:9">
      <c r="A4" s="41" t="s">
        <v>139</v>
      </c>
      <c r="B4" s="41" t="s">
        <v>140</v>
      </c>
      <c r="C4" s="41" t="s">
        <v>141</v>
      </c>
      <c r="D4" s="41" t="s">
        <v>83</v>
      </c>
      <c r="E4" s="41" t="s">
        <v>142</v>
      </c>
      <c r="F4" s="41" t="s">
        <v>143</v>
      </c>
      <c r="G4" s="42" t="s">
        <v>144</v>
      </c>
      <c r="H4" s="42" t="s">
        <v>145</v>
      </c>
      <c r="I4" s="42" t="s">
        <v>146</v>
      </c>
    </row>
    <row r="5" spans="1:9" outlineLevel="3">
      <c r="A5" s="43">
        <v>44207</v>
      </c>
      <c r="B5" s="44">
        <v>1416</v>
      </c>
      <c r="C5" s="44" t="s">
        <v>159</v>
      </c>
      <c r="D5" s="44" t="s">
        <v>160</v>
      </c>
      <c r="E5" s="45">
        <v>24</v>
      </c>
      <c r="F5" s="44" t="s">
        <v>153</v>
      </c>
      <c r="G5" s="45">
        <v>18382</v>
      </c>
      <c r="H5" s="45">
        <v>17675</v>
      </c>
      <c r="I5" s="45">
        <v>424000</v>
      </c>
    </row>
    <row r="6" spans="1:9" outlineLevel="3">
      <c r="A6" s="43">
        <v>44207</v>
      </c>
      <c r="B6" s="44">
        <v>1705</v>
      </c>
      <c r="C6" s="44" t="s">
        <v>159</v>
      </c>
      <c r="D6" s="44" t="s">
        <v>154</v>
      </c>
      <c r="E6" s="45">
        <v>18</v>
      </c>
      <c r="F6" s="44" t="s">
        <v>163</v>
      </c>
      <c r="G6" s="45">
        <v>19474</v>
      </c>
      <c r="H6" s="45">
        <v>18725</v>
      </c>
      <c r="I6" s="45">
        <v>337000</v>
      </c>
    </row>
    <row r="7" spans="1:9" outlineLevel="3">
      <c r="A7" s="43">
        <v>44209</v>
      </c>
      <c r="B7" s="44">
        <v>1935</v>
      </c>
      <c r="C7" s="44" t="s">
        <v>159</v>
      </c>
      <c r="D7" s="44" t="s">
        <v>164</v>
      </c>
      <c r="E7" s="45">
        <v>16</v>
      </c>
      <c r="F7" s="44" t="s">
        <v>153</v>
      </c>
      <c r="G7" s="45">
        <v>19450.080000000002</v>
      </c>
      <c r="H7" s="45">
        <v>18702</v>
      </c>
      <c r="I7" s="45">
        <v>299000</v>
      </c>
    </row>
    <row r="8" spans="1:9" outlineLevel="3">
      <c r="A8" s="43">
        <v>44219</v>
      </c>
      <c r="B8" s="44">
        <v>3229</v>
      </c>
      <c r="C8" s="44" t="s">
        <v>159</v>
      </c>
      <c r="D8" s="44" t="s">
        <v>154</v>
      </c>
      <c r="E8" s="45">
        <v>12</v>
      </c>
      <c r="F8" s="44" t="s">
        <v>163</v>
      </c>
      <c r="G8" s="45">
        <v>18382</v>
      </c>
      <c r="H8" s="45">
        <v>17675</v>
      </c>
      <c r="I8" s="45">
        <v>212000</v>
      </c>
    </row>
    <row r="9" spans="1:9" outlineLevel="3">
      <c r="A9" s="43">
        <v>44226</v>
      </c>
      <c r="B9" s="44">
        <v>5326</v>
      </c>
      <c r="C9" s="44" t="s">
        <v>159</v>
      </c>
      <c r="D9" s="44" t="s">
        <v>173</v>
      </c>
      <c r="E9" s="45">
        <v>13</v>
      </c>
      <c r="F9" s="44" t="s">
        <v>163</v>
      </c>
      <c r="G9" s="45">
        <v>24354.720000000001</v>
      </c>
      <c r="H9" s="45">
        <v>23418</v>
      </c>
      <c r="I9" s="45">
        <v>304000</v>
      </c>
    </row>
    <row r="10" spans="1:9" outlineLevel="2">
      <c r="A10" s="43"/>
      <c r="B10" s="44"/>
      <c r="C10" s="84" t="s">
        <v>270</v>
      </c>
      <c r="D10" s="44"/>
      <c r="E10" s="45"/>
      <c r="F10" s="44"/>
      <c r="G10" s="45"/>
      <c r="H10" s="45"/>
      <c r="I10" s="45">
        <f>SUBTOTAL(1,I5:I9)</f>
        <v>315200</v>
      </c>
    </row>
    <row r="11" spans="1:9" outlineLevel="1">
      <c r="A11" s="43"/>
      <c r="B11" s="44"/>
      <c r="C11" s="84" t="s">
        <v>266</v>
      </c>
      <c r="D11" s="44"/>
      <c r="E11" s="45">
        <f>SUBTOTAL(9,E5:E9)</f>
        <v>83</v>
      </c>
      <c r="F11" s="44"/>
      <c r="G11" s="45"/>
      <c r="H11" s="45"/>
      <c r="I11" s="45"/>
    </row>
    <row r="12" spans="1:9" outlineLevel="3">
      <c r="A12" s="43">
        <v>44202</v>
      </c>
      <c r="B12" s="44">
        <v>1126</v>
      </c>
      <c r="C12" s="44" t="s">
        <v>150</v>
      </c>
      <c r="D12" s="44" t="s">
        <v>151</v>
      </c>
      <c r="E12" s="45">
        <v>12</v>
      </c>
      <c r="F12" s="44" t="s">
        <v>149</v>
      </c>
      <c r="G12" s="45">
        <v>16834.48</v>
      </c>
      <c r="H12" s="45">
        <v>16187</v>
      </c>
      <c r="I12" s="45">
        <v>194000</v>
      </c>
    </row>
    <row r="13" spans="1:9" outlineLevel="3">
      <c r="A13" s="43">
        <v>44204</v>
      </c>
      <c r="B13" s="44">
        <v>1355</v>
      </c>
      <c r="C13" s="44" t="s">
        <v>150</v>
      </c>
      <c r="D13" s="44" t="s">
        <v>152</v>
      </c>
      <c r="E13" s="45">
        <v>12</v>
      </c>
      <c r="F13" s="44" t="s">
        <v>153</v>
      </c>
      <c r="G13" s="45">
        <v>16424.72</v>
      </c>
      <c r="H13" s="45">
        <v>15793</v>
      </c>
      <c r="I13" s="45">
        <v>190000</v>
      </c>
    </row>
    <row r="14" spans="1:9" outlineLevel="3">
      <c r="A14" s="43">
        <v>44204</v>
      </c>
      <c r="B14" s="44">
        <v>1355</v>
      </c>
      <c r="C14" s="44" t="s">
        <v>150</v>
      </c>
      <c r="D14" s="44" t="s">
        <v>152</v>
      </c>
      <c r="E14" s="45">
        <v>10</v>
      </c>
      <c r="F14" s="44" t="s">
        <v>153</v>
      </c>
      <c r="G14" s="45">
        <v>16424.72</v>
      </c>
      <c r="H14" s="45">
        <v>15793</v>
      </c>
      <c r="I14" s="45">
        <v>158000</v>
      </c>
    </row>
    <row r="15" spans="1:9" outlineLevel="3">
      <c r="A15" s="43">
        <v>44206</v>
      </c>
      <c r="B15" s="44">
        <v>1343</v>
      </c>
      <c r="C15" s="44" t="s">
        <v>150</v>
      </c>
      <c r="D15" s="44" t="s">
        <v>156</v>
      </c>
      <c r="E15" s="45">
        <v>8</v>
      </c>
      <c r="F15" s="44" t="s">
        <v>157</v>
      </c>
      <c r="G15" s="45">
        <v>16424.72</v>
      </c>
      <c r="H15" s="45">
        <v>15793</v>
      </c>
      <c r="I15" s="45">
        <v>126000</v>
      </c>
    </row>
    <row r="16" spans="1:9" outlineLevel="3">
      <c r="A16" s="43">
        <v>44206</v>
      </c>
      <c r="B16" s="44">
        <v>1343</v>
      </c>
      <c r="C16" s="44" t="s">
        <v>150</v>
      </c>
      <c r="D16" s="44" t="s">
        <v>156</v>
      </c>
      <c r="E16" s="45">
        <v>18</v>
      </c>
      <c r="F16" s="44" t="s">
        <v>158</v>
      </c>
      <c r="G16" s="45">
        <v>16424.72</v>
      </c>
      <c r="H16" s="45">
        <v>15793</v>
      </c>
      <c r="I16" s="45">
        <v>284000</v>
      </c>
    </row>
    <row r="17" spans="1:9" outlineLevel="3">
      <c r="A17" s="43">
        <v>44207</v>
      </c>
      <c r="B17" s="44">
        <v>1667</v>
      </c>
      <c r="C17" s="44" t="s">
        <v>150</v>
      </c>
      <c r="D17" s="44" t="s">
        <v>161</v>
      </c>
      <c r="E17" s="45">
        <v>24</v>
      </c>
      <c r="F17" s="44" t="s">
        <v>162</v>
      </c>
      <c r="G17" s="45">
        <v>18382</v>
      </c>
      <c r="H17" s="45">
        <v>17675</v>
      </c>
      <c r="I17" s="45">
        <v>424000</v>
      </c>
    </row>
    <row r="18" spans="1:9" outlineLevel="3">
      <c r="A18" s="43">
        <v>44212</v>
      </c>
      <c r="B18" s="44">
        <v>1919</v>
      </c>
      <c r="C18" s="44" t="s">
        <v>150</v>
      </c>
      <c r="D18" s="44" t="s">
        <v>165</v>
      </c>
      <c r="E18" s="45">
        <v>20</v>
      </c>
      <c r="F18" s="44" t="s">
        <v>166</v>
      </c>
      <c r="G18" s="45">
        <v>18556.72</v>
      </c>
      <c r="H18" s="45">
        <v>17843</v>
      </c>
      <c r="I18" s="45">
        <v>357000</v>
      </c>
    </row>
    <row r="19" spans="1:9" outlineLevel="3">
      <c r="A19" s="43">
        <v>44215</v>
      </c>
      <c r="B19" s="44">
        <v>2731</v>
      </c>
      <c r="C19" s="44" t="s">
        <v>150</v>
      </c>
      <c r="D19" s="44" t="s">
        <v>154</v>
      </c>
      <c r="E19" s="45">
        <v>24</v>
      </c>
      <c r="F19" s="44" t="s">
        <v>157</v>
      </c>
      <c r="G19" s="45">
        <v>18382</v>
      </c>
      <c r="H19" s="45">
        <v>17675</v>
      </c>
      <c r="I19" s="45">
        <v>424000</v>
      </c>
    </row>
    <row r="20" spans="1:9" outlineLevel="3">
      <c r="A20" s="43">
        <v>44215</v>
      </c>
      <c r="B20" s="44">
        <v>3005</v>
      </c>
      <c r="C20" s="44" t="s">
        <v>150</v>
      </c>
      <c r="D20" s="44" t="s">
        <v>167</v>
      </c>
      <c r="E20" s="45">
        <v>15</v>
      </c>
      <c r="F20" s="44" t="s">
        <v>168</v>
      </c>
      <c r="G20" s="45">
        <v>19074.64</v>
      </c>
      <c r="H20" s="45">
        <v>18341</v>
      </c>
      <c r="I20" s="45">
        <v>275000</v>
      </c>
    </row>
    <row r="21" spans="1:9" outlineLevel="3">
      <c r="A21" s="43">
        <v>44218</v>
      </c>
      <c r="B21" s="44">
        <v>3130</v>
      </c>
      <c r="C21" s="44" t="s">
        <v>150</v>
      </c>
      <c r="D21" s="44" t="s">
        <v>169</v>
      </c>
      <c r="E21" s="45">
        <v>24</v>
      </c>
      <c r="F21" s="44" t="s">
        <v>153</v>
      </c>
      <c r="G21" s="45">
        <v>23658.959999999999</v>
      </c>
      <c r="H21" s="45">
        <v>22749</v>
      </c>
      <c r="I21" s="45">
        <v>546000</v>
      </c>
    </row>
    <row r="22" spans="1:9" outlineLevel="3">
      <c r="A22" s="43">
        <v>44219</v>
      </c>
      <c r="B22" s="44">
        <v>3629</v>
      </c>
      <c r="C22" s="44" t="s">
        <v>150</v>
      </c>
      <c r="D22" s="44" t="s">
        <v>170</v>
      </c>
      <c r="E22" s="45">
        <v>12</v>
      </c>
      <c r="F22" s="44" t="s">
        <v>153</v>
      </c>
      <c r="G22" s="45">
        <v>18382</v>
      </c>
      <c r="H22" s="45">
        <v>17675</v>
      </c>
      <c r="I22" s="45">
        <v>212000</v>
      </c>
    </row>
    <row r="23" spans="1:9" outlineLevel="3">
      <c r="A23" s="43">
        <v>44223</v>
      </c>
      <c r="B23" s="44">
        <v>4306</v>
      </c>
      <c r="C23" s="44" t="s">
        <v>150</v>
      </c>
      <c r="D23" s="44" t="s">
        <v>154</v>
      </c>
      <c r="E23" s="45">
        <v>24</v>
      </c>
      <c r="F23" s="44" t="s">
        <v>158</v>
      </c>
      <c r="G23" s="45">
        <v>18382</v>
      </c>
      <c r="H23" s="45">
        <v>17675</v>
      </c>
      <c r="I23" s="45">
        <v>424000</v>
      </c>
    </row>
    <row r="24" spans="1:9" outlineLevel="3">
      <c r="A24" s="43">
        <v>44224</v>
      </c>
      <c r="B24" s="44">
        <v>5301</v>
      </c>
      <c r="C24" s="44" t="s">
        <v>150</v>
      </c>
      <c r="D24" s="44" t="s">
        <v>154</v>
      </c>
      <c r="E24" s="45">
        <v>16</v>
      </c>
      <c r="F24" s="44" t="s">
        <v>166</v>
      </c>
      <c r="G24" s="45">
        <v>19893.12</v>
      </c>
      <c r="H24" s="45">
        <v>19128</v>
      </c>
      <c r="I24" s="45">
        <v>306000</v>
      </c>
    </row>
    <row r="25" spans="1:9" outlineLevel="2">
      <c r="A25" s="43"/>
      <c r="B25" s="44"/>
      <c r="C25" s="84" t="s">
        <v>271</v>
      </c>
      <c r="D25" s="44"/>
      <c r="E25" s="45"/>
      <c r="F25" s="44"/>
      <c r="G25" s="45"/>
      <c r="H25" s="45"/>
      <c r="I25" s="45">
        <f>SUBTOTAL(1,I12:I24)</f>
        <v>301538.46153846156</v>
      </c>
    </row>
    <row r="26" spans="1:9" outlineLevel="1">
      <c r="A26" s="43"/>
      <c r="B26" s="44"/>
      <c r="C26" s="84" t="s">
        <v>267</v>
      </c>
      <c r="D26" s="44"/>
      <c r="E26" s="45">
        <f>SUBTOTAL(9,E12:E24)</f>
        <v>219</v>
      </c>
      <c r="F26" s="44"/>
      <c r="G26" s="45"/>
      <c r="H26" s="45"/>
      <c r="I26" s="45"/>
    </row>
    <row r="27" spans="1:9" outlineLevel="3">
      <c r="A27" s="43">
        <v>44202</v>
      </c>
      <c r="B27" s="44">
        <v>1035</v>
      </c>
      <c r="C27" s="44" t="s">
        <v>147</v>
      </c>
      <c r="D27" s="44" t="s">
        <v>148</v>
      </c>
      <c r="E27" s="45">
        <v>13</v>
      </c>
      <c r="F27" s="44" t="s">
        <v>149</v>
      </c>
      <c r="G27" s="45">
        <v>27225.119999999999</v>
      </c>
      <c r="H27" s="45">
        <v>26178</v>
      </c>
      <c r="I27" s="45">
        <v>340000</v>
      </c>
    </row>
    <row r="28" spans="1:9" outlineLevel="3">
      <c r="A28" s="43">
        <v>44205</v>
      </c>
      <c r="B28" s="44">
        <v>1336</v>
      </c>
      <c r="C28" s="44" t="s">
        <v>147</v>
      </c>
      <c r="D28" s="44" t="s">
        <v>154</v>
      </c>
      <c r="E28" s="45">
        <v>12</v>
      </c>
      <c r="F28" s="44" t="s">
        <v>155</v>
      </c>
      <c r="G28" s="45">
        <v>28115.360000000001</v>
      </c>
      <c r="H28" s="45">
        <v>27034</v>
      </c>
      <c r="I28" s="45">
        <v>324000</v>
      </c>
    </row>
    <row r="29" spans="1:9" outlineLevel="3">
      <c r="A29" s="43">
        <v>44222</v>
      </c>
      <c r="B29" s="44">
        <v>4009</v>
      </c>
      <c r="C29" s="44" t="s">
        <v>147</v>
      </c>
      <c r="D29" s="44" t="s">
        <v>171</v>
      </c>
      <c r="E29" s="45">
        <v>12</v>
      </c>
      <c r="F29" s="44" t="s">
        <v>149</v>
      </c>
      <c r="G29" s="45">
        <v>19152.64</v>
      </c>
      <c r="H29" s="45">
        <v>18416</v>
      </c>
      <c r="I29" s="45">
        <v>221000</v>
      </c>
    </row>
    <row r="30" spans="1:9" outlineLevel="3">
      <c r="A30" s="43">
        <v>44223</v>
      </c>
      <c r="B30" s="44">
        <v>5000</v>
      </c>
      <c r="C30" s="44" t="s">
        <v>147</v>
      </c>
      <c r="D30" s="44" t="s">
        <v>172</v>
      </c>
      <c r="E30" s="45">
        <v>5</v>
      </c>
      <c r="F30" s="44" t="s">
        <v>155</v>
      </c>
      <c r="G30" s="45">
        <v>43560</v>
      </c>
      <c r="H30" s="45">
        <v>41817.599999999999</v>
      </c>
      <c r="I30" s="45">
        <v>209000</v>
      </c>
    </row>
    <row r="31" spans="1:9" outlineLevel="3">
      <c r="A31" s="43">
        <v>44224</v>
      </c>
      <c r="B31" s="44">
        <v>5326</v>
      </c>
      <c r="C31" s="44" t="s">
        <v>147</v>
      </c>
      <c r="D31" s="44" t="s">
        <v>171</v>
      </c>
      <c r="E31" s="45">
        <v>8</v>
      </c>
      <c r="F31" s="44" t="s">
        <v>149</v>
      </c>
      <c r="G31" s="45">
        <v>24354.720000000001</v>
      </c>
      <c r="H31" s="45">
        <v>23418</v>
      </c>
      <c r="I31" s="45">
        <v>187000</v>
      </c>
    </row>
    <row r="32" spans="1:9" outlineLevel="2">
      <c r="A32" s="43"/>
      <c r="B32" s="44"/>
      <c r="C32" s="84" t="s">
        <v>272</v>
      </c>
      <c r="D32" s="44"/>
      <c r="E32" s="45"/>
      <c r="F32" s="44"/>
      <c r="G32" s="45"/>
      <c r="H32" s="45"/>
      <c r="I32" s="45">
        <f>SUBTOTAL(1,I27:I31)</f>
        <v>256200</v>
      </c>
    </row>
    <row r="33" spans="1:9" outlineLevel="1">
      <c r="A33" s="43"/>
      <c r="B33" s="44"/>
      <c r="C33" s="84" t="s">
        <v>268</v>
      </c>
      <c r="D33" s="44"/>
      <c r="E33" s="45">
        <f>SUBTOTAL(9,E27:E31)</f>
        <v>50</v>
      </c>
      <c r="F33" s="44"/>
      <c r="G33" s="45"/>
      <c r="H33" s="45"/>
      <c r="I33" s="45"/>
    </row>
    <row r="34" spans="1:9">
      <c r="A34" s="43"/>
      <c r="B34" s="44"/>
      <c r="C34" s="84" t="s">
        <v>273</v>
      </c>
      <c r="D34" s="44"/>
      <c r="E34" s="45"/>
      <c r="F34" s="44"/>
      <c r="G34" s="45"/>
      <c r="H34" s="45"/>
      <c r="I34" s="45">
        <f>SUBTOTAL(1,I5:I31)</f>
        <v>294652.17391304346</v>
      </c>
    </row>
    <row r="35" spans="1:9">
      <c r="A35" s="43"/>
      <c r="B35" s="44"/>
      <c r="C35" s="84" t="s">
        <v>269</v>
      </c>
      <c r="D35" s="44"/>
      <c r="E35" s="45">
        <f>SUBTOTAL(9,E5:E31)</f>
        <v>352</v>
      </c>
      <c r="F35" s="44"/>
      <c r="G35" s="45"/>
      <c r="H35" s="45"/>
      <c r="I35" s="45"/>
    </row>
  </sheetData>
  <sortState xmlns:xlrd2="http://schemas.microsoft.com/office/spreadsheetml/2017/richdata2" ref="A5:I31">
    <sortCondition ref="C5:C31"/>
  </sortState>
  <mergeCells count="1">
    <mergeCell ref="A2:I2"/>
  </mergeCells>
  <phoneticPr fontId="2" type="noConversion"/>
  <conditionalFormatting sqref="B5:B35">
    <cfRule type="expression" dxfId="0" priority="1" stopIfTrue="1">
      <formula>COUNTIF($C$6:$C$755,B5)&gt;1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7C38-2DBE-4AFF-A1A4-0BA466625E64}">
  <sheetPr>
    <outlinePr summaryBelow="0"/>
  </sheetPr>
  <dimension ref="B1:F13"/>
  <sheetViews>
    <sheetView showGridLines="0" workbookViewId="0"/>
  </sheetViews>
  <sheetFormatPr defaultRowHeight="16.5" outlineLevelRow="1" outlineLevelCol="1"/>
  <cols>
    <col min="3" max="3" width="15.125" bestFit="1" customWidth="1"/>
    <col min="4" max="6" width="10.875" bestFit="1" customWidth="1" outlineLevel="1"/>
  </cols>
  <sheetData>
    <row r="1" spans="2:6" ht="17.25" thickBot="1"/>
    <row r="2" spans="2:6">
      <c r="B2" s="90" t="s">
        <v>281</v>
      </c>
      <c r="C2" s="91"/>
      <c r="D2" s="97"/>
      <c r="E2" s="97"/>
      <c r="F2" s="97"/>
    </row>
    <row r="3" spans="2:6" collapsed="1">
      <c r="B3" s="89"/>
      <c r="C3" s="89"/>
      <c r="D3" s="98" t="s">
        <v>283</v>
      </c>
      <c r="E3" s="98" t="s">
        <v>278</v>
      </c>
      <c r="F3" s="98" t="s">
        <v>280</v>
      </c>
    </row>
    <row r="4" spans="2:6" ht="40.5" hidden="1" outlineLevel="1">
      <c r="B4" s="93"/>
      <c r="C4" s="93"/>
      <c r="D4" s="85"/>
      <c r="E4" s="101" t="s">
        <v>279</v>
      </c>
      <c r="F4" s="101" t="s">
        <v>279</v>
      </c>
    </row>
    <row r="5" spans="2:6">
      <c r="B5" s="94" t="s">
        <v>282</v>
      </c>
      <c r="C5" s="95"/>
      <c r="D5" s="92"/>
      <c r="E5" s="92"/>
      <c r="F5" s="92"/>
    </row>
    <row r="6" spans="2:6" outlineLevel="1">
      <c r="B6" s="93"/>
      <c r="C6" s="93" t="s">
        <v>274</v>
      </c>
      <c r="D6" s="86">
        <v>0.05</v>
      </c>
      <c r="E6" s="99">
        <v>0.06</v>
      </c>
      <c r="F6" s="99">
        <v>0.04</v>
      </c>
    </row>
    <row r="7" spans="2:6" outlineLevel="1">
      <c r="B7" s="93"/>
      <c r="C7" s="93" t="s">
        <v>275</v>
      </c>
      <c r="D7" s="87">
        <v>0.45</v>
      </c>
      <c r="E7" s="100">
        <v>0.35</v>
      </c>
      <c r="F7" s="100">
        <v>0.55000000000000004</v>
      </c>
    </row>
    <row r="8" spans="2:6" outlineLevel="1">
      <c r="B8" s="93"/>
      <c r="C8" s="93" t="s">
        <v>276</v>
      </c>
      <c r="D8" s="87">
        <v>0.1</v>
      </c>
      <c r="E8" s="100">
        <v>0.08</v>
      </c>
      <c r="F8" s="100">
        <v>0.12</v>
      </c>
    </row>
    <row r="9" spans="2:6">
      <c r="B9" s="94" t="s">
        <v>284</v>
      </c>
      <c r="C9" s="95"/>
      <c r="D9" s="92"/>
      <c r="E9" s="92"/>
      <c r="F9" s="92"/>
    </row>
    <row r="10" spans="2:6" ht="17.25" outlineLevel="1" thickBot="1">
      <c r="B10" s="96"/>
      <c r="C10" s="96" t="s">
        <v>277</v>
      </c>
      <c r="D10" s="88">
        <v>1864375</v>
      </c>
      <c r="E10" s="88">
        <v>2524420</v>
      </c>
      <c r="F10" s="88">
        <v>1216880</v>
      </c>
    </row>
    <row r="11" spans="2:6">
      <c r="B11" t="s">
        <v>285</v>
      </c>
    </row>
    <row r="12" spans="2:6">
      <c r="B12" t="s">
        <v>286</v>
      </c>
    </row>
    <row r="13" spans="2:6">
      <c r="B13" t="s">
        <v>287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6"/>
  <sheetViews>
    <sheetView workbookViewId="0">
      <selection activeCell="G10" sqref="G10"/>
    </sheetView>
  </sheetViews>
  <sheetFormatPr defaultRowHeight="16.5"/>
  <cols>
    <col min="3" max="3" width="13.375" bestFit="1" customWidth="1"/>
    <col min="4" max="7" width="11.375" customWidth="1"/>
  </cols>
  <sheetData>
    <row r="1" spans="1:7">
      <c r="A1" s="1"/>
      <c r="B1" s="1"/>
      <c r="C1" s="1"/>
      <c r="D1" s="1"/>
      <c r="E1" s="1"/>
      <c r="F1" s="1"/>
      <c r="G1" s="1"/>
    </row>
    <row r="2" spans="1:7" ht="26.25">
      <c r="A2" s="1"/>
      <c r="B2" s="3" t="s">
        <v>174</v>
      </c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46" t="s">
        <v>175</v>
      </c>
    </row>
    <row r="4" spans="1:7">
      <c r="A4" s="1"/>
      <c r="B4" s="69" t="s">
        <v>176</v>
      </c>
      <c r="C4" s="69"/>
      <c r="D4" s="10" t="s">
        <v>188</v>
      </c>
      <c r="E4" s="10" t="s">
        <v>189</v>
      </c>
      <c r="F4" s="10" t="s">
        <v>190</v>
      </c>
      <c r="G4" s="10" t="s">
        <v>177</v>
      </c>
    </row>
    <row r="5" spans="1:7">
      <c r="A5" s="1"/>
      <c r="B5" s="73" t="s">
        <v>178</v>
      </c>
      <c r="C5" s="74"/>
      <c r="D5" s="11">
        <v>5000000</v>
      </c>
      <c r="E5" s="11">
        <f>D5*(1+$D$13)</f>
        <v>5250000</v>
      </c>
      <c r="F5" s="11">
        <f>E5*(1+$D$13)</f>
        <v>5512500</v>
      </c>
      <c r="G5" s="11">
        <f>AVERAGE(D5:F5)</f>
        <v>5254166.666666667</v>
      </c>
    </row>
    <row r="6" spans="1:7">
      <c r="A6" s="1"/>
      <c r="B6" s="69" t="s">
        <v>179</v>
      </c>
      <c r="C6" s="19" t="s">
        <v>180</v>
      </c>
      <c r="D6" s="11">
        <f>D5*$D$14</f>
        <v>2250000</v>
      </c>
      <c r="E6" s="11">
        <f>E5*$D$14</f>
        <v>2362500</v>
      </c>
      <c r="F6" s="11">
        <f>F5*$D$14</f>
        <v>2480625</v>
      </c>
      <c r="G6" s="11">
        <f>AVERAGE(D6:F6)</f>
        <v>2364375</v>
      </c>
    </row>
    <row r="7" spans="1:7">
      <c r="A7" s="1"/>
      <c r="B7" s="69"/>
      <c r="C7" s="19" t="s">
        <v>181</v>
      </c>
      <c r="D7" s="11">
        <v>500000</v>
      </c>
      <c r="E7" s="11">
        <v>500000</v>
      </c>
      <c r="F7" s="11">
        <v>500000</v>
      </c>
      <c r="G7" s="11">
        <f>AVERAGE(D7:F7)</f>
        <v>500000</v>
      </c>
    </row>
    <row r="8" spans="1:7">
      <c r="A8" s="1"/>
      <c r="B8" s="69"/>
      <c r="C8" s="19" t="s">
        <v>182</v>
      </c>
      <c r="D8" s="11">
        <f>D5*$D$15</f>
        <v>500000</v>
      </c>
      <c r="E8" s="11">
        <f>E5*$D$15</f>
        <v>525000</v>
      </c>
      <c r="F8" s="11">
        <f>F5*$D$15</f>
        <v>551250</v>
      </c>
      <c r="G8" s="11">
        <f>AVERAGE(D8:F8)</f>
        <v>525416.66666666663</v>
      </c>
    </row>
    <row r="9" spans="1:7">
      <c r="A9" s="1"/>
      <c r="B9" s="69"/>
      <c r="C9" s="19" t="s">
        <v>183</v>
      </c>
      <c r="D9" s="11">
        <f>SUM(D6:D8)</f>
        <v>3250000</v>
      </c>
      <c r="E9" s="11">
        <f>SUM(E6:E8)</f>
        <v>3387500</v>
      </c>
      <c r="F9" s="11">
        <f>SUM(F6:F8)</f>
        <v>3531875</v>
      </c>
      <c r="G9" s="11">
        <f>SUM(G6:G8)</f>
        <v>3389791.6666666665</v>
      </c>
    </row>
    <row r="10" spans="1:7">
      <c r="A10" s="1"/>
      <c r="B10" s="69" t="s">
        <v>184</v>
      </c>
      <c r="C10" s="69"/>
      <c r="D10" s="11">
        <f>D5-D9</f>
        <v>1750000</v>
      </c>
      <c r="E10" s="11">
        <f>E5-E9</f>
        <v>1862500</v>
      </c>
      <c r="F10" s="11">
        <f>F5-F9</f>
        <v>1980625</v>
      </c>
      <c r="G10" s="11">
        <f>G5-G9</f>
        <v>1864375.0000000005</v>
      </c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3" spans="1:7">
      <c r="A13" s="1"/>
      <c r="B13" s="69" t="s">
        <v>185</v>
      </c>
      <c r="C13" s="69"/>
      <c r="D13" s="47">
        <v>0.05</v>
      </c>
      <c r="E13" s="1"/>
      <c r="F13" s="1"/>
      <c r="G13" s="1"/>
    </row>
    <row r="14" spans="1:7">
      <c r="A14" s="1"/>
      <c r="B14" s="69" t="s">
        <v>186</v>
      </c>
      <c r="C14" s="69"/>
      <c r="D14" s="17">
        <v>0.45</v>
      </c>
      <c r="E14" s="1"/>
      <c r="F14" s="1"/>
      <c r="G14" s="1"/>
    </row>
    <row r="15" spans="1:7">
      <c r="A15" s="1"/>
      <c r="B15" s="69" t="s">
        <v>187</v>
      </c>
      <c r="C15" s="69"/>
      <c r="D15" s="17">
        <v>0.1</v>
      </c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</sheetData>
  <scenarios current="0" sqref="G10">
    <scenario name="이익증가" locked="1" count="3" user="HYOJIN" comment="만든 사람 HYOJIN 날짜 2021-07-08">
      <inputCells r="D13" val="0.06" numFmtId="178"/>
      <inputCells r="D14" val="0.35" numFmtId="9"/>
      <inputCells r="D15" val="0.08" numFmtId="9"/>
    </scenario>
    <scenario name="이익감소" locked="1" count="3" user="HYOJIN" comment="만든 사람 HYOJIN 날짜 2021-07-08">
      <inputCells r="D13" val="0.04" numFmtId="178"/>
      <inputCells r="D14" val="0.55" numFmtId="9"/>
      <inputCells r="D15" val="0.12" numFmtId="9"/>
    </scenario>
  </scenarios>
  <mergeCells count="7">
    <mergeCell ref="B15:C15"/>
    <mergeCell ref="B4:C4"/>
    <mergeCell ref="B5:C5"/>
    <mergeCell ref="B6:B9"/>
    <mergeCell ref="B10:C10"/>
    <mergeCell ref="B13:C13"/>
    <mergeCell ref="B14:C1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7"/>
  <sheetViews>
    <sheetView workbookViewId="0">
      <selection activeCell="M23" sqref="M23"/>
    </sheetView>
  </sheetViews>
  <sheetFormatPr defaultRowHeight="16.5"/>
  <cols>
    <col min="4" max="4" width="10.75" bestFit="1" customWidth="1"/>
    <col min="6" max="6" width="9.625" bestFit="1" customWidth="1"/>
    <col min="9" max="9" width="10.75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0.25">
      <c r="A2" s="1"/>
      <c r="B2" s="48" t="s">
        <v>191</v>
      </c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75" t="s">
        <v>192</v>
      </c>
      <c r="C4" s="75" t="s">
        <v>2</v>
      </c>
      <c r="D4" s="75" t="s">
        <v>47</v>
      </c>
      <c r="E4" s="75" t="s">
        <v>193</v>
      </c>
      <c r="F4" s="75"/>
      <c r="G4" s="75" t="s">
        <v>194</v>
      </c>
      <c r="H4" s="75"/>
      <c r="I4" s="102" t="s">
        <v>195</v>
      </c>
    </row>
    <row r="5" spans="1:9">
      <c r="A5" s="1"/>
      <c r="B5" s="76"/>
      <c r="C5" s="76"/>
      <c r="D5" s="76"/>
      <c r="E5" s="49" t="s">
        <v>196</v>
      </c>
      <c r="F5" s="49" t="s">
        <v>197</v>
      </c>
      <c r="G5" s="49" t="s">
        <v>198</v>
      </c>
      <c r="H5" s="49" t="s">
        <v>199</v>
      </c>
      <c r="I5" s="103"/>
    </row>
    <row r="6" spans="1:9">
      <c r="A6" s="1"/>
      <c r="B6" s="46" t="s">
        <v>200</v>
      </c>
      <c r="C6" s="46" t="s">
        <v>201</v>
      </c>
      <c r="D6" s="50">
        <v>1850000</v>
      </c>
      <c r="E6" s="51">
        <v>10</v>
      </c>
      <c r="F6" s="50">
        <f>D6/30/8*E6*150%</f>
        <v>115625</v>
      </c>
      <c r="G6" s="51">
        <v>2</v>
      </c>
      <c r="H6" s="50">
        <f>G6*100000</f>
        <v>200000</v>
      </c>
      <c r="I6" s="104">
        <f>D6+F6+H6</f>
        <v>2165625</v>
      </c>
    </row>
    <row r="7" spans="1:9">
      <c r="A7" s="1"/>
      <c r="B7" s="46" t="s">
        <v>202</v>
      </c>
      <c r="C7" s="46" t="s">
        <v>203</v>
      </c>
      <c r="D7" s="50">
        <v>1570000</v>
      </c>
      <c r="E7" s="51">
        <v>13</v>
      </c>
      <c r="F7" s="50">
        <f t="shared" ref="F7:F14" si="0">D7/30/8*E7*150%</f>
        <v>127562.5</v>
      </c>
      <c r="G7" s="51">
        <v>1</v>
      </c>
      <c r="H7" s="50">
        <f t="shared" ref="H7:H14" si="1">G7*100000</f>
        <v>100000</v>
      </c>
      <c r="I7" s="104">
        <f t="shared" ref="I7:I14" si="2">D7+F7+H7</f>
        <v>1797562.5</v>
      </c>
    </row>
    <row r="8" spans="1:9">
      <c r="A8" s="1"/>
      <c r="B8" s="46" t="s">
        <v>204</v>
      </c>
      <c r="C8" s="46" t="s">
        <v>205</v>
      </c>
      <c r="D8" s="50">
        <v>1330000</v>
      </c>
      <c r="E8" s="51">
        <v>15</v>
      </c>
      <c r="F8" s="50">
        <f t="shared" si="0"/>
        <v>124687.5</v>
      </c>
      <c r="G8" s="51">
        <v>2</v>
      </c>
      <c r="H8" s="50">
        <f t="shared" si="1"/>
        <v>200000</v>
      </c>
      <c r="I8" s="104">
        <f t="shared" si="2"/>
        <v>1654687.5</v>
      </c>
    </row>
    <row r="9" spans="1:9">
      <c r="A9" s="1"/>
      <c r="B9" s="46" t="s">
        <v>206</v>
      </c>
      <c r="C9" s="46" t="s">
        <v>207</v>
      </c>
      <c r="D9" s="50">
        <v>1420000</v>
      </c>
      <c r="E9" s="51">
        <v>20</v>
      </c>
      <c r="F9" s="50">
        <f t="shared" si="0"/>
        <v>177500</v>
      </c>
      <c r="G9" s="51">
        <v>2</v>
      </c>
      <c r="H9" s="50">
        <f t="shared" si="1"/>
        <v>200000</v>
      </c>
      <c r="I9" s="104">
        <f t="shared" si="2"/>
        <v>1797500</v>
      </c>
    </row>
    <row r="10" spans="1:9">
      <c r="A10" s="1"/>
      <c r="B10" s="46" t="s">
        <v>208</v>
      </c>
      <c r="C10" s="46" t="s">
        <v>209</v>
      </c>
      <c r="D10" s="50">
        <v>1100000</v>
      </c>
      <c r="E10" s="51">
        <v>15</v>
      </c>
      <c r="F10" s="50">
        <f t="shared" si="0"/>
        <v>103125</v>
      </c>
      <c r="G10" s="51">
        <v>0</v>
      </c>
      <c r="H10" s="50">
        <f t="shared" si="1"/>
        <v>0</v>
      </c>
      <c r="I10" s="104">
        <f t="shared" si="2"/>
        <v>1203125</v>
      </c>
    </row>
    <row r="11" spans="1:9">
      <c r="A11" s="1"/>
      <c r="B11" s="46" t="s">
        <v>210</v>
      </c>
      <c r="C11" s="46" t="s">
        <v>211</v>
      </c>
      <c r="D11" s="50">
        <v>1390000</v>
      </c>
      <c r="E11" s="51">
        <v>24</v>
      </c>
      <c r="F11" s="50">
        <f t="shared" si="0"/>
        <v>208500</v>
      </c>
      <c r="G11" s="51">
        <v>1</v>
      </c>
      <c r="H11" s="50">
        <f t="shared" si="1"/>
        <v>100000</v>
      </c>
      <c r="I11" s="104">
        <f t="shared" si="2"/>
        <v>1698500</v>
      </c>
    </row>
    <row r="12" spans="1:9">
      <c r="A12" s="1"/>
      <c r="B12" s="46" t="s">
        <v>212</v>
      </c>
      <c r="C12" s="46" t="s">
        <v>213</v>
      </c>
      <c r="D12" s="50">
        <v>1240000</v>
      </c>
      <c r="E12" s="51">
        <v>27</v>
      </c>
      <c r="F12" s="50">
        <f t="shared" si="0"/>
        <v>209250</v>
      </c>
      <c r="G12" s="51">
        <v>3</v>
      </c>
      <c r="H12" s="50">
        <f t="shared" si="1"/>
        <v>300000</v>
      </c>
      <c r="I12" s="104">
        <f t="shared" si="2"/>
        <v>1749250</v>
      </c>
    </row>
    <row r="13" spans="1:9">
      <c r="A13" s="1"/>
      <c r="B13" s="46" t="s">
        <v>214</v>
      </c>
      <c r="C13" s="46" t="s">
        <v>215</v>
      </c>
      <c r="D13" s="50">
        <v>1480000</v>
      </c>
      <c r="E13" s="51">
        <v>15</v>
      </c>
      <c r="F13" s="50">
        <f t="shared" si="0"/>
        <v>138750</v>
      </c>
      <c r="G13" s="51">
        <v>2</v>
      </c>
      <c r="H13" s="50">
        <f t="shared" si="1"/>
        <v>200000</v>
      </c>
      <c r="I13" s="104">
        <f t="shared" si="2"/>
        <v>1818750</v>
      </c>
    </row>
    <row r="14" spans="1:9">
      <c r="A14" s="1"/>
      <c r="B14" s="46" t="s">
        <v>216</v>
      </c>
      <c r="C14" s="46" t="s">
        <v>217</v>
      </c>
      <c r="D14" s="50">
        <v>1350000</v>
      </c>
      <c r="E14" s="51">
        <v>19</v>
      </c>
      <c r="F14" s="50">
        <f t="shared" si="0"/>
        <v>160312.5</v>
      </c>
      <c r="G14" s="51">
        <v>0</v>
      </c>
      <c r="H14" s="50">
        <f t="shared" si="1"/>
        <v>0</v>
      </c>
      <c r="I14" s="104">
        <f t="shared" si="2"/>
        <v>1510312.5</v>
      </c>
    </row>
    <row r="15" spans="1:9">
      <c r="A15" s="1"/>
      <c r="B15" s="49" t="s">
        <v>218</v>
      </c>
      <c r="C15" s="52"/>
      <c r="D15" s="53">
        <f t="shared" ref="D15:I15" si="3">SUM(D6:D14)</f>
        <v>12730000</v>
      </c>
      <c r="E15" s="54">
        <f t="shared" si="3"/>
        <v>158</v>
      </c>
      <c r="F15" s="53">
        <f t="shared" si="3"/>
        <v>1365312.5</v>
      </c>
      <c r="G15" s="54">
        <f t="shared" si="3"/>
        <v>13</v>
      </c>
      <c r="H15" s="53">
        <f t="shared" si="3"/>
        <v>1300000</v>
      </c>
      <c r="I15" s="105">
        <f t="shared" si="3"/>
        <v>15395312.5</v>
      </c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</sheetData>
  <mergeCells count="6">
    <mergeCell ref="I4:I5"/>
    <mergeCell ref="B4:B5"/>
    <mergeCell ref="C4:C5"/>
    <mergeCell ref="D4:D5"/>
    <mergeCell ref="E4:F4"/>
    <mergeCell ref="G4:H4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서식지정">
                <anchor moveWithCells="1" siz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9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"/>
  <sheetViews>
    <sheetView topLeftCell="A7" workbookViewId="0">
      <selection activeCell="I17" sqref="I17"/>
    </sheetView>
  </sheetViews>
  <sheetFormatPr defaultRowHeight="16.5"/>
  <cols>
    <col min="2" max="2" width="15" customWidth="1"/>
    <col min="3" max="6" width="14.5" customWidth="1"/>
  </cols>
  <sheetData>
    <row r="1" spans="1:6">
      <c r="A1" s="1"/>
      <c r="B1" s="1"/>
      <c r="C1" s="1"/>
      <c r="D1" s="1"/>
      <c r="E1" s="1"/>
      <c r="F1" s="1"/>
    </row>
    <row r="2" spans="1:6" ht="26.25">
      <c r="A2" s="1"/>
      <c r="B2" s="3" t="s">
        <v>219</v>
      </c>
      <c r="C2" s="1"/>
      <c r="D2" s="1"/>
      <c r="E2" s="1"/>
      <c r="F2" s="1"/>
    </row>
    <row r="3" spans="1:6">
      <c r="A3" s="1"/>
      <c r="B3" s="1"/>
      <c r="C3" s="1"/>
      <c r="D3" s="1"/>
      <c r="E3" s="1"/>
      <c r="F3" s="1"/>
    </row>
    <row r="4" spans="1:6">
      <c r="A4" s="1"/>
      <c r="B4" s="49" t="s">
        <v>220</v>
      </c>
      <c r="C4" s="49" t="s">
        <v>221</v>
      </c>
      <c r="D4" s="49" t="s">
        <v>222</v>
      </c>
      <c r="E4" s="49" t="s">
        <v>223</v>
      </c>
      <c r="F4" s="49" t="s">
        <v>224</v>
      </c>
    </row>
    <row r="5" spans="1:6">
      <c r="A5" s="1"/>
      <c r="B5" s="55">
        <v>44200</v>
      </c>
      <c r="C5" s="56">
        <v>132132</v>
      </c>
      <c r="D5" s="56">
        <v>721000</v>
      </c>
      <c r="E5" s="56">
        <v>0</v>
      </c>
      <c r="F5" s="57">
        <v>1530.2</v>
      </c>
    </row>
    <row r="6" spans="1:6">
      <c r="A6" s="1"/>
      <c r="B6" s="55">
        <v>44201</v>
      </c>
      <c r="C6" s="56">
        <v>182736</v>
      </c>
      <c r="D6" s="56">
        <v>738000</v>
      </c>
      <c r="E6" s="56">
        <f>D6-D5</f>
        <v>17000</v>
      </c>
      <c r="F6" s="57">
        <v>1570.12</v>
      </c>
    </row>
    <row r="7" spans="1:6">
      <c r="A7" s="1"/>
      <c r="B7" s="55">
        <v>44202</v>
      </c>
      <c r="C7" s="56">
        <v>92734</v>
      </c>
      <c r="D7" s="56">
        <v>740000</v>
      </c>
      <c r="E7" s="56">
        <f t="shared" ref="E7:E15" si="0">D7-D6</f>
        <v>2000</v>
      </c>
      <c r="F7" s="57">
        <v>1572.78</v>
      </c>
    </row>
    <row r="8" spans="1:6">
      <c r="A8" s="1"/>
      <c r="B8" s="55">
        <v>44203</v>
      </c>
      <c r="C8" s="56">
        <v>46823</v>
      </c>
      <c r="D8" s="56">
        <v>734000</v>
      </c>
      <c r="E8" s="56">
        <f t="shared" si="0"/>
        <v>-6000</v>
      </c>
      <c r="F8" s="57">
        <v>1543.53</v>
      </c>
    </row>
    <row r="9" spans="1:6">
      <c r="A9" s="1"/>
      <c r="B9" s="55">
        <v>44204</v>
      </c>
      <c r="C9" s="56">
        <v>148323</v>
      </c>
      <c r="D9" s="56">
        <v>723000</v>
      </c>
      <c r="E9" s="56">
        <f t="shared" si="0"/>
        <v>-11000</v>
      </c>
      <c r="F9" s="57">
        <v>1529.62</v>
      </c>
    </row>
    <row r="10" spans="1:6">
      <c r="A10" s="1"/>
      <c r="B10" s="55">
        <v>44207</v>
      </c>
      <c r="C10" s="56">
        <v>37464</v>
      </c>
      <c r="D10" s="56">
        <v>719000</v>
      </c>
      <c r="E10" s="56">
        <f t="shared" si="0"/>
        <v>-4000</v>
      </c>
      <c r="F10" s="57">
        <v>1528.1</v>
      </c>
    </row>
    <row r="11" spans="1:6">
      <c r="A11" s="1"/>
      <c r="B11" s="55">
        <v>44208</v>
      </c>
      <c r="C11" s="56">
        <v>200374</v>
      </c>
      <c r="D11" s="56">
        <v>726000</v>
      </c>
      <c r="E11" s="56">
        <f t="shared" si="0"/>
        <v>7000</v>
      </c>
      <c r="F11" s="57">
        <v>1538.41</v>
      </c>
    </row>
    <row r="12" spans="1:6">
      <c r="A12" s="1"/>
      <c r="B12" s="55">
        <v>44209</v>
      </c>
      <c r="C12" s="56">
        <v>149723</v>
      </c>
      <c r="D12" s="56">
        <v>727000</v>
      </c>
      <c r="E12" s="56">
        <f t="shared" si="0"/>
        <v>1000</v>
      </c>
      <c r="F12" s="57">
        <v>1549.87</v>
      </c>
    </row>
    <row r="13" spans="1:6">
      <c r="A13" s="1"/>
      <c r="B13" s="55">
        <v>44210</v>
      </c>
      <c r="C13" s="56">
        <v>172583</v>
      </c>
      <c r="D13" s="56">
        <v>732000</v>
      </c>
      <c r="E13" s="56">
        <f t="shared" si="0"/>
        <v>5000</v>
      </c>
      <c r="F13" s="57">
        <v>1560.02</v>
      </c>
    </row>
    <row r="14" spans="1:6">
      <c r="A14" s="1"/>
      <c r="B14" s="55">
        <v>44211</v>
      </c>
      <c r="C14" s="56">
        <v>193746</v>
      </c>
      <c r="D14" s="56">
        <v>738000</v>
      </c>
      <c r="E14" s="56">
        <f t="shared" si="0"/>
        <v>6000</v>
      </c>
      <c r="F14" s="57">
        <v>1568.93</v>
      </c>
    </row>
    <row r="15" spans="1:6">
      <c r="A15" s="1"/>
      <c r="B15" s="58">
        <v>44214</v>
      </c>
      <c r="C15" s="59">
        <v>202732</v>
      </c>
      <c r="D15" s="59">
        <v>742000</v>
      </c>
      <c r="E15" s="59">
        <f t="shared" si="0"/>
        <v>4000</v>
      </c>
      <c r="F15" s="60">
        <v>1573.65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5</vt:i4>
      </vt:variant>
    </vt:vector>
  </HeadingPairs>
  <TitlesOfParts>
    <vt:vector size="14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기타경비</vt:lpstr>
      <vt:lpstr>순이익평균</vt:lpstr>
      <vt:lpstr>어린이회원명단</vt:lpstr>
      <vt:lpstr>연평균의성장률</vt:lpstr>
      <vt:lpstr>원가비율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2020-04-10T09:57:27Z</dcterms:created>
  <dcterms:modified xsi:type="dcterms:W3CDTF">2021-07-08T13:40:40Z</dcterms:modified>
</cp:coreProperties>
</file>