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 codeName="{4D1C537B-E38A-612A-F078-A93A15B4B7F4}"/>
  <workbookPr/>
  <mc:AlternateContent xmlns:mc="http://schemas.openxmlformats.org/markup-compatibility/2006">
    <mc:Choice Requires="x15">
      <x15ac:absPath xmlns:x15ac="http://schemas.microsoft.com/office/spreadsheetml/2010/11/ac" url="C:\Users\HYOJIN\Desktop\컴활2급실기연습\"/>
    </mc:Choice>
  </mc:AlternateContent>
  <xr:revisionPtr revIDLastSave="0" documentId="8_{3E25F700-92A0-486B-BD5A-04022D07E0CC}" xr6:coauthVersionLast="47" xr6:coauthVersionMax="47" xr10:uidLastSave="{00000000-0000-0000-0000-000000000000}"/>
  <bookViews>
    <workbookView xWindow="-120" yWindow="-120" windowWidth="29040" windowHeight="15840" tabRatio="844" activeTab="3" xr2:uid="{00000000-000D-0000-FFFF-FFFF00000000}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시나리오 요약" sheetId="9" r:id="rId5"/>
    <sheet name="분석작업-1" sheetId="5" r:id="rId6"/>
    <sheet name="분석작업-2" sheetId="6" r:id="rId7"/>
    <sheet name="매크로작업" sheetId="7" r:id="rId8"/>
    <sheet name="차트작업" sheetId="8" r:id="rId9"/>
  </sheets>
  <definedNames>
    <definedName name="_xlnm._FilterDatabase" localSheetId="2" hidden="1">'기본작업-3'!$A$3:$H$15</definedName>
    <definedName name="_xlnm.Criteria" localSheetId="2">'기본작업-3'!$A$17:$B$18</definedName>
    <definedName name="_xlnm.Extract" localSheetId="2">'기본작업-3'!$A$20:$H$20</definedName>
    <definedName name="사슴녹용이익액">'분석작업-1'!$B$19</definedName>
    <definedName name="순이익합계">'분석작업-1'!$G$15</definedName>
    <definedName name="영지차이익액">'분석작업-1'!$B$18</definedName>
    <definedName name="홍삼정이익액">'분석작업-1'!$B$20</definedName>
  </definedNames>
  <calcPr calcId="181029"/>
  <pivotCaches>
    <pivotCache cacheId="4" r:id="rId10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4" i="4" l="1"/>
  <c r="C25" i="4"/>
  <c r="C26" i="4"/>
  <c r="C27" i="4"/>
  <c r="C28" i="4"/>
  <c r="C29" i="4"/>
  <c r="C30" i="4"/>
  <c r="C24" i="4"/>
  <c r="D16" i="4"/>
  <c r="D17" i="4"/>
  <c r="D18" i="4"/>
  <c r="D19" i="4"/>
  <c r="D20" i="4"/>
  <c r="D15" i="4"/>
  <c r="I3" i="4"/>
  <c r="I4" i="4"/>
  <c r="I5" i="4"/>
  <c r="I6" i="4"/>
  <c r="I7" i="4"/>
  <c r="I8" i="4"/>
  <c r="I9" i="4"/>
  <c r="I10" i="4"/>
  <c r="I11" i="4"/>
  <c r="C11" i="4"/>
  <c r="D11" i="4"/>
  <c r="E11" i="4"/>
  <c r="B11" i="4"/>
  <c r="F5" i="7"/>
  <c r="F6" i="7"/>
  <c r="F7" i="7"/>
  <c r="F8" i="7"/>
  <c r="F9" i="7"/>
  <c r="F4" i="7"/>
  <c r="D11" i="8"/>
  <c r="G11" i="8" s="1"/>
  <c r="D10" i="8"/>
  <c r="G10" i="8" s="1"/>
  <c r="D9" i="8"/>
  <c r="G9" i="8" s="1"/>
  <c r="D8" i="8"/>
  <c r="G8" i="8" s="1"/>
  <c r="D7" i="8"/>
  <c r="G7" i="8" s="1"/>
  <c r="D6" i="8"/>
  <c r="G6" i="8" s="1"/>
  <c r="D5" i="8"/>
  <c r="G5" i="8" s="1"/>
  <c r="D4" i="8"/>
  <c r="G4" i="8" s="1"/>
  <c r="F14" i="6"/>
  <c r="E14" i="6"/>
  <c r="F13" i="6"/>
  <c r="E13" i="6"/>
  <c r="G13" i="6" s="1"/>
  <c r="H13" i="6" s="1"/>
  <c r="F12" i="6"/>
  <c r="E12" i="6"/>
  <c r="F11" i="6"/>
  <c r="E11" i="6"/>
  <c r="G11" i="6" s="1"/>
  <c r="H11" i="6" s="1"/>
  <c r="F10" i="6"/>
  <c r="E10" i="6"/>
  <c r="G10" i="6" s="1"/>
  <c r="H10" i="6" s="1"/>
  <c r="F9" i="6"/>
  <c r="E9" i="6"/>
  <c r="G9" i="6" s="1"/>
  <c r="H9" i="6" s="1"/>
  <c r="F8" i="6"/>
  <c r="E8" i="6"/>
  <c r="G8" i="6" s="1"/>
  <c r="H8" i="6" s="1"/>
  <c r="F7" i="6"/>
  <c r="E7" i="6"/>
  <c r="G7" i="6" s="1"/>
  <c r="H7" i="6" s="1"/>
  <c r="F6" i="6"/>
  <c r="E6" i="6"/>
  <c r="G6" i="6" s="1"/>
  <c r="H6" i="6" s="1"/>
  <c r="F5" i="6"/>
  <c r="E5" i="6"/>
  <c r="G5" i="6" s="1"/>
  <c r="H5" i="6" s="1"/>
  <c r="F4" i="6"/>
  <c r="E4" i="6"/>
  <c r="G4" i="6" s="1"/>
  <c r="H4" i="6" s="1"/>
  <c r="G14" i="5"/>
  <c r="F14" i="5"/>
  <c r="G13" i="5"/>
  <c r="F13" i="5"/>
  <c r="G12" i="5"/>
  <c r="F12" i="5"/>
  <c r="G11" i="5"/>
  <c r="F11" i="5"/>
  <c r="G10" i="5"/>
  <c r="F10" i="5"/>
  <c r="G9" i="5"/>
  <c r="F9" i="5"/>
  <c r="G8" i="5"/>
  <c r="F8" i="5"/>
  <c r="G7" i="5"/>
  <c r="F7" i="5"/>
  <c r="G6" i="5"/>
  <c r="F6" i="5"/>
  <c r="G5" i="5"/>
  <c r="F5" i="5"/>
  <c r="G4" i="5"/>
  <c r="F4" i="5"/>
  <c r="F15" i="5" s="1"/>
  <c r="I30" i="4"/>
  <c r="I29" i="4"/>
  <c r="I28" i="4"/>
  <c r="I27" i="4"/>
  <c r="I26" i="4"/>
  <c r="I25" i="4"/>
  <c r="I24" i="4"/>
  <c r="G12" i="6" l="1"/>
  <c r="H12" i="6" s="1"/>
  <c r="G15" i="5"/>
  <c r="G14" i="6"/>
  <c r="H14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HYOJIN</author>
  </authors>
  <commentList>
    <comment ref="F5" authorId="0" shapeId="0" xr:uid="{2399A4B8-9203-47F4-B3A9-9568456D8B8C}">
      <text>
        <r>
          <rPr>
            <b/>
            <sz val="9"/>
            <color indexed="81"/>
            <rFont val="돋움"/>
            <family val="3"/>
            <charset val="129"/>
          </rPr>
          <t>우수지점</t>
        </r>
      </text>
    </comment>
  </commentList>
</comments>
</file>

<file path=xl/sharedStrings.xml><?xml version="1.0" encoding="utf-8"?>
<sst xmlns="http://schemas.openxmlformats.org/spreadsheetml/2006/main" count="400" uniqueCount="313">
  <si>
    <t>리조트 여름 휴가 예약 현황</t>
    <phoneticPr fontId="1" type="noConversion"/>
  </si>
  <si>
    <t>지점별 세일기간 판매 현황</t>
    <phoneticPr fontId="3" type="noConversion"/>
  </si>
  <si>
    <t>(단위 : 천원)</t>
    <phoneticPr fontId="3" type="noConversion"/>
  </si>
  <si>
    <t>지점명</t>
    <phoneticPr fontId="3" type="noConversion"/>
  </si>
  <si>
    <t>세일기간</t>
    <phoneticPr fontId="3" type="noConversion"/>
  </si>
  <si>
    <t>전년도판매액</t>
    <phoneticPr fontId="3" type="noConversion"/>
  </si>
  <si>
    <t>당월판매액</t>
    <phoneticPr fontId="3" type="noConversion"/>
  </si>
  <si>
    <t>판매순위</t>
    <phoneticPr fontId="3" type="noConversion"/>
  </si>
  <si>
    <t>전년도대비율</t>
    <phoneticPr fontId="3" type="noConversion"/>
  </si>
  <si>
    <t>비고</t>
    <phoneticPr fontId="3" type="noConversion"/>
  </si>
  <si>
    <t>반포점</t>
    <phoneticPr fontId="3" type="noConversion"/>
  </si>
  <si>
    <t>11/10-11/15</t>
    <phoneticPr fontId="3" type="noConversion"/>
  </si>
  <si>
    <t>목표달성</t>
  </si>
  <si>
    <t>압구정점</t>
    <phoneticPr fontId="3" type="noConversion"/>
  </si>
  <si>
    <t>11/11-11/16</t>
    <phoneticPr fontId="3" type="noConversion"/>
  </si>
  <si>
    <t>초과달성</t>
  </si>
  <si>
    <t>서초점</t>
    <phoneticPr fontId="3" type="noConversion"/>
  </si>
  <si>
    <t>11/13-11/18</t>
    <phoneticPr fontId="3" type="noConversion"/>
  </si>
  <si>
    <t>양재점</t>
    <phoneticPr fontId="3" type="noConversion"/>
  </si>
  <si>
    <t>11/10-11/16</t>
    <phoneticPr fontId="3" type="noConversion"/>
  </si>
  <si>
    <t>대치점</t>
    <phoneticPr fontId="3" type="noConversion"/>
  </si>
  <si>
    <t>11/09-11/13</t>
    <phoneticPr fontId="3" type="noConversion"/>
  </si>
  <si>
    <t>목표미달</t>
  </si>
  <si>
    <t>도곡점</t>
    <phoneticPr fontId="3" type="noConversion"/>
  </si>
  <si>
    <t>11/05-11/10</t>
    <phoneticPr fontId="3" type="noConversion"/>
  </si>
  <si>
    <t>방배점</t>
    <phoneticPr fontId="3" type="noConversion"/>
  </si>
  <si>
    <t>11/01-11/05</t>
    <phoneticPr fontId="3" type="noConversion"/>
  </si>
  <si>
    <t>삼성점</t>
    <phoneticPr fontId="3" type="noConversion"/>
  </si>
  <si>
    <t>11/03-11/08</t>
    <phoneticPr fontId="3" type="noConversion"/>
  </si>
  <si>
    <t>신사점</t>
    <phoneticPr fontId="3" type="noConversion"/>
  </si>
  <si>
    <t>11/06-11/11</t>
    <phoneticPr fontId="3" type="noConversion"/>
  </si>
  <si>
    <t>사원별 급여 현황</t>
  </si>
  <si>
    <t>(단위:원)</t>
    <phoneticPr fontId="1" type="noConversion"/>
  </si>
  <si>
    <t>성명</t>
  </si>
  <si>
    <t>부서</t>
  </si>
  <si>
    <t>직위</t>
  </si>
  <si>
    <t>인사고과</t>
  </si>
  <si>
    <t>기본급</t>
  </si>
  <si>
    <t>상여비율</t>
  </si>
  <si>
    <t>수당</t>
  </si>
  <si>
    <t>총급여액</t>
  </si>
  <si>
    <t>김동지</t>
    <phoneticPr fontId="3" type="noConversion"/>
  </si>
  <si>
    <t>판매부</t>
  </si>
  <si>
    <t>대리</t>
  </si>
  <si>
    <t>민지환</t>
    <phoneticPr fontId="3" type="noConversion"/>
  </si>
  <si>
    <t>판매부</t>
    <phoneticPr fontId="3" type="noConversion"/>
  </si>
  <si>
    <t>사원</t>
    <phoneticPr fontId="3" type="noConversion"/>
  </si>
  <si>
    <t>박덕우</t>
    <phoneticPr fontId="3" type="noConversion"/>
  </si>
  <si>
    <t>기획부</t>
  </si>
  <si>
    <t>부장</t>
  </si>
  <si>
    <t>오여령</t>
    <phoneticPr fontId="3" type="noConversion"/>
  </si>
  <si>
    <t>홍보부</t>
  </si>
  <si>
    <t>이세현</t>
    <phoneticPr fontId="3" type="noConversion"/>
  </si>
  <si>
    <t>과장</t>
  </si>
  <si>
    <t>이진경</t>
    <phoneticPr fontId="3" type="noConversion"/>
  </si>
  <si>
    <t>주지연</t>
    <phoneticPr fontId="3" type="noConversion"/>
  </si>
  <si>
    <t>지연학</t>
    <phoneticPr fontId="3" type="noConversion"/>
  </si>
  <si>
    <t>하나영</t>
    <phoneticPr fontId="3" type="noConversion"/>
  </si>
  <si>
    <t>홍보부</t>
    <phoneticPr fontId="3" type="noConversion"/>
  </si>
  <si>
    <t>사원</t>
    <phoneticPr fontId="3" type="noConversion"/>
  </si>
  <si>
    <t>한승수</t>
    <phoneticPr fontId="3" type="noConversion"/>
  </si>
  <si>
    <t>한아름</t>
    <phoneticPr fontId="3" type="noConversion"/>
  </si>
  <si>
    <t>호지명</t>
    <phoneticPr fontId="3" type="noConversion"/>
  </si>
  <si>
    <t>기획부</t>
    <phoneticPr fontId="3" type="noConversion"/>
  </si>
  <si>
    <t>사원</t>
    <phoneticPr fontId="3" type="noConversion"/>
  </si>
  <si>
    <t xml:space="preserve">[표1] </t>
    <phoneticPr fontId="3" type="noConversion"/>
  </si>
  <si>
    <t>모의고사 평가</t>
    <phoneticPr fontId="3" type="noConversion"/>
  </si>
  <si>
    <t>[표2]</t>
    <phoneticPr fontId="3" type="noConversion"/>
  </si>
  <si>
    <t>자유형 50m 기록</t>
    <phoneticPr fontId="3" type="noConversion"/>
  </si>
  <si>
    <t>수험번호</t>
    <phoneticPr fontId="3" type="noConversion"/>
  </si>
  <si>
    <t>언어</t>
    <phoneticPr fontId="3" type="noConversion"/>
  </si>
  <si>
    <t>수리탐구</t>
    <phoneticPr fontId="3" type="noConversion"/>
  </si>
  <si>
    <t>선택과목</t>
    <phoneticPr fontId="3" type="noConversion"/>
  </si>
  <si>
    <t>외국어</t>
    <phoneticPr fontId="3" type="noConversion"/>
  </si>
  <si>
    <t>선수명</t>
    <phoneticPr fontId="3" type="noConversion"/>
  </si>
  <si>
    <t>기록(초)</t>
    <phoneticPr fontId="3" type="noConversion"/>
  </si>
  <si>
    <t>결과</t>
    <phoneticPr fontId="3" type="noConversion"/>
  </si>
  <si>
    <t>M030101</t>
    <phoneticPr fontId="3" type="noConversion"/>
  </si>
  <si>
    <t>김종명</t>
    <phoneticPr fontId="3" type="noConversion"/>
  </si>
  <si>
    <t>M030102</t>
  </si>
  <si>
    <t>박상용</t>
    <phoneticPr fontId="3" type="noConversion"/>
  </si>
  <si>
    <t>M030103</t>
  </si>
  <si>
    <t>노광만</t>
    <phoneticPr fontId="3" type="noConversion"/>
  </si>
  <si>
    <t>M030104</t>
  </si>
  <si>
    <t>조도희</t>
    <phoneticPr fontId="3" type="noConversion"/>
  </si>
  <si>
    <t>M030105</t>
  </si>
  <si>
    <t>결시</t>
    <phoneticPr fontId="3" type="noConversion"/>
  </si>
  <si>
    <t>민철주</t>
    <phoneticPr fontId="3" type="noConversion"/>
  </si>
  <si>
    <t>M030106</t>
  </si>
  <si>
    <t>이대희</t>
    <phoneticPr fontId="3" type="noConversion"/>
  </si>
  <si>
    <t>M030107</t>
  </si>
  <si>
    <t>김형록</t>
    <phoneticPr fontId="1" type="noConversion"/>
  </si>
  <si>
    <t>M030108</t>
  </si>
  <si>
    <t>주도희</t>
    <phoneticPr fontId="3" type="noConversion"/>
  </si>
  <si>
    <t>80점대</t>
    <phoneticPr fontId="3" type="noConversion"/>
  </si>
  <si>
    <t>김도원</t>
    <phoneticPr fontId="3" type="noConversion"/>
  </si>
  <si>
    <t>[표3]</t>
    <phoneticPr fontId="3" type="noConversion"/>
  </si>
  <si>
    <t>회원현황</t>
    <phoneticPr fontId="3" type="noConversion"/>
  </si>
  <si>
    <t>연번</t>
    <phoneticPr fontId="3" type="noConversion"/>
  </si>
  <si>
    <t>이름</t>
    <phoneticPr fontId="3" type="noConversion"/>
  </si>
  <si>
    <t>직업코드</t>
    <phoneticPr fontId="3" type="noConversion"/>
  </si>
  <si>
    <t>직업</t>
    <phoneticPr fontId="3" type="noConversion"/>
  </si>
  <si>
    <t>&lt;조견표&gt;</t>
    <phoneticPr fontId="3" type="noConversion"/>
  </si>
  <si>
    <t>김민정</t>
    <phoneticPr fontId="3" type="noConversion"/>
  </si>
  <si>
    <t>5-40</t>
    <phoneticPr fontId="1" type="noConversion"/>
  </si>
  <si>
    <t>코드</t>
    <phoneticPr fontId="3" type="noConversion"/>
  </si>
  <si>
    <t>직업</t>
    <phoneticPr fontId="3" type="noConversion"/>
  </si>
  <si>
    <t>김수경</t>
    <phoneticPr fontId="3" type="noConversion"/>
  </si>
  <si>
    <t>1-80</t>
    <phoneticPr fontId="1" type="noConversion"/>
  </si>
  <si>
    <t>학생</t>
    <phoneticPr fontId="3" type="noConversion"/>
  </si>
  <si>
    <t>김영정</t>
    <phoneticPr fontId="3" type="noConversion"/>
  </si>
  <si>
    <t>3-90</t>
    <phoneticPr fontId="1" type="noConversion"/>
  </si>
  <si>
    <t>군인</t>
    <phoneticPr fontId="3" type="noConversion"/>
  </si>
  <si>
    <t>김영한</t>
    <phoneticPr fontId="3" type="noConversion"/>
  </si>
  <si>
    <t>2-70</t>
    <phoneticPr fontId="1" type="noConversion"/>
  </si>
  <si>
    <t>공무원</t>
    <phoneticPr fontId="3" type="noConversion"/>
  </si>
  <si>
    <t>남시정</t>
    <phoneticPr fontId="3" type="noConversion"/>
  </si>
  <si>
    <t>4-50</t>
    <phoneticPr fontId="1" type="noConversion"/>
  </si>
  <si>
    <t>교사</t>
    <phoneticPr fontId="3" type="noConversion"/>
  </si>
  <si>
    <t>민형곤</t>
    <phoneticPr fontId="3" type="noConversion"/>
  </si>
  <si>
    <t>5-60</t>
    <phoneticPr fontId="1" type="noConversion"/>
  </si>
  <si>
    <t>회사원</t>
    <phoneticPr fontId="3" type="noConversion"/>
  </si>
  <si>
    <t xml:space="preserve">[표4] </t>
    <phoneticPr fontId="3" type="noConversion"/>
  </si>
  <si>
    <t>고객정보</t>
    <phoneticPr fontId="1" type="noConversion"/>
  </si>
  <si>
    <t>[표5]</t>
    <phoneticPr fontId="3" type="noConversion"/>
  </si>
  <si>
    <t xml:space="preserve"> 1월 임금 계산</t>
    <phoneticPr fontId="1" type="noConversion"/>
  </si>
  <si>
    <t>성명</t>
    <phoneticPr fontId="3" type="noConversion"/>
  </si>
  <si>
    <t>생년월일</t>
    <phoneticPr fontId="3" type="noConversion"/>
  </si>
  <si>
    <t>날 수 계산</t>
    <phoneticPr fontId="3" type="noConversion"/>
  </si>
  <si>
    <t>이름</t>
    <phoneticPr fontId="3" type="noConversion"/>
  </si>
  <si>
    <t>근무시간</t>
    <phoneticPr fontId="3" type="noConversion"/>
  </si>
  <si>
    <t>초과근무시간</t>
    <phoneticPr fontId="3" type="noConversion"/>
  </si>
  <si>
    <t>금액</t>
    <phoneticPr fontId="3" type="noConversion"/>
  </si>
  <si>
    <t>근무시간 150 이상인 금액 평균</t>
    <phoneticPr fontId="1" type="noConversion"/>
  </si>
  <si>
    <t>강용구</t>
    <phoneticPr fontId="3" type="noConversion"/>
  </si>
  <si>
    <t>이형철</t>
    <phoneticPr fontId="3" type="noConversion"/>
  </si>
  <si>
    <t>김길준</t>
    <phoneticPr fontId="3" type="noConversion"/>
  </si>
  <si>
    <t>안두훈</t>
    <phoneticPr fontId="3" type="noConversion"/>
  </si>
  <si>
    <t>김구호</t>
    <phoneticPr fontId="3" type="noConversion"/>
  </si>
  <si>
    <t>임정환</t>
    <phoneticPr fontId="3" type="noConversion"/>
  </si>
  <si>
    <t>하창명</t>
    <phoneticPr fontId="3" type="noConversion"/>
  </si>
  <si>
    <t>강소연</t>
    <phoneticPr fontId="3" type="noConversion"/>
  </si>
  <si>
    <t>민구연</t>
    <phoneticPr fontId="3" type="noConversion"/>
  </si>
  <si>
    <t>한가람</t>
    <phoneticPr fontId="3" type="noConversion"/>
  </si>
  <si>
    <t>이상희</t>
    <phoneticPr fontId="3" type="noConversion"/>
  </si>
  <si>
    <t>안동철</t>
    <phoneticPr fontId="3" type="noConversion"/>
  </si>
  <si>
    <t>오정민</t>
    <phoneticPr fontId="3" type="noConversion"/>
  </si>
  <si>
    <t>한마음</t>
    <phoneticPr fontId="3" type="noConversion"/>
  </si>
  <si>
    <t>건강식품 판매 실적</t>
    <phoneticPr fontId="3" type="noConversion"/>
  </si>
  <si>
    <t>영업소</t>
    <phoneticPr fontId="3" type="noConversion"/>
  </si>
  <si>
    <t>영업팀</t>
    <phoneticPr fontId="3" type="noConversion"/>
  </si>
  <si>
    <t>영지차</t>
    <phoneticPr fontId="3" type="noConversion"/>
  </si>
  <si>
    <t>사슴녹용</t>
    <phoneticPr fontId="3" type="noConversion"/>
  </si>
  <si>
    <t>홍삼정</t>
    <phoneticPr fontId="3" type="noConversion"/>
  </si>
  <si>
    <t>총매출량</t>
    <phoneticPr fontId="3" type="noConversion"/>
  </si>
  <si>
    <t>순이익</t>
    <phoneticPr fontId="3" type="noConversion"/>
  </si>
  <si>
    <t>본사</t>
    <phoneticPr fontId="3" type="noConversion"/>
  </si>
  <si>
    <t>B팀</t>
    <phoneticPr fontId="3" type="noConversion"/>
  </si>
  <si>
    <t>지점</t>
    <phoneticPr fontId="3" type="noConversion"/>
  </si>
  <si>
    <t>A팀</t>
    <phoneticPr fontId="3" type="noConversion"/>
  </si>
  <si>
    <t>지점</t>
    <phoneticPr fontId="3" type="noConversion"/>
  </si>
  <si>
    <t>본사</t>
    <phoneticPr fontId="3" type="noConversion"/>
  </si>
  <si>
    <t>C팀</t>
    <phoneticPr fontId="3" type="noConversion"/>
  </si>
  <si>
    <t>A팀</t>
    <phoneticPr fontId="3" type="noConversion"/>
  </si>
  <si>
    <t>B팀</t>
    <phoneticPr fontId="3" type="noConversion"/>
  </si>
  <si>
    <t>C팀</t>
    <phoneticPr fontId="3" type="noConversion"/>
  </si>
  <si>
    <t>합계</t>
    <phoneticPr fontId="3" type="noConversion"/>
  </si>
  <si>
    <t>이익액</t>
    <phoneticPr fontId="3" type="noConversion"/>
  </si>
  <si>
    <t>사슴녹용</t>
    <phoneticPr fontId="3" type="noConversion"/>
  </si>
  <si>
    <t>홍삼정</t>
    <phoneticPr fontId="3" type="noConversion"/>
  </si>
  <si>
    <t>사원임금 계산표</t>
    <phoneticPr fontId="3" type="noConversion"/>
  </si>
  <si>
    <t>사원이름</t>
    <phoneticPr fontId="3" type="noConversion"/>
  </si>
  <si>
    <t>직급명</t>
    <phoneticPr fontId="3" type="noConversion"/>
  </si>
  <si>
    <t>부서명</t>
    <phoneticPr fontId="3" type="noConversion"/>
  </si>
  <si>
    <t>판매금액</t>
    <phoneticPr fontId="3" type="noConversion"/>
  </si>
  <si>
    <t>활동수당</t>
    <phoneticPr fontId="3" type="noConversion"/>
  </si>
  <si>
    <t>직급수당</t>
    <phoneticPr fontId="3" type="noConversion"/>
  </si>
  <si>
    <t>총수령액</t>
    <phoneticPr fontId="3" type="noConversion"/>
  </si>
  <si>
    <t>등급</t>
    <phoneticPr fontId="3" type="noConversion"/>
  </si>
  <si>
    <t>이수지</t>
    <phoneticPr fontId="3" type="noConversion"/>
  </si>
  <si>
    <t>사원</t>
    <phoneticPr fontId="3" type="noConversion"/>
  </si>
  <si>
    <t>인사팀</t>
    <phoneticPr fontId="3" type="noConversion"/>
  </si>
  <si>
    <t>김종서</t>
    <phoneticPr fontId="3" type="noConversion"/>
  </si>
  <si>
    <t>과장</t>
    <phoneticPr fontId="3" type="noConversion"/>
  </si>
  <si>
    <t>기획팀</t>
    <phoneticPr fontId="3" type="noConversion"/>
  </si>
  <si>
    <t>유동근</t>
    <phoneticPr fontId="3" type="noConversion"/>
  </si>
  <si>
    <t>대리</t>
    <phoneticPr fontId="3" type="noConversion"/>
  </si>
  <si>
    <t>생산팀</t>
    <phoneticPr fontId="3" type="noConversion"/>
  </si>
  <si>
    <t>최수종</t>
    <phoneticPr fontId="3" type="noConversion"/>
  </si>
  <si>
    <t>R&amp;D팀</t>
    <phoneticPr fontId="3" type="noConversion"/>
  </si>
  <si>
    <t>김미화</t>
    <phoneticPr fontId="3" type="noConversion"/>
  </si>
  <si>
    <t>경리팀</t>
    <phoneticPr fontId="3" type="noConversion"/>
  </si>
  <si>
    <t>강감찬</t>
    <phoneticPr fontId="3" type="noConversion"/>
  </si>
  <si>
    <t>인사팀</t>
    <phoneticPr fontId="3" type="noConversion"/>
  </si>
  <si>
    <t>이순신</t>
    <phoneticPr fontId="3" type="noConversion"/>
  </si>
  <si>
    <t>관리팀</t>
    <phoneticPr fontId="3" type="noConversion"/>
  </si>
  <si>
    <t>김유신</t>
    <phoneticPr fontId="3" type="noConversion"/>
  </si>
  <si>
    <t>유승준</t>
    <phoneticPr fontId="3" type="noConversion"/>
  </si>
  <si>
    <t>서세원</t>
    <phoneticPr fontId="3" type="noConversion"/>
  </si>
  <si>
    <t>과장</t>
    <phoneticPr fontId="3" type="noConversion"/>
  </si>
  <si>
    <t>한소리</t>
    <phoneticPr fontId="3" type="noConversion"/>
  </si>
  <si>
    <t>1인가구주의 연령별 거주기간</t>
    <phoneticPr fontId="3" type="noConversion"/>
  </si>
  <si>
    <t>(단위 : %)</t>
    <phoneticPr fontId="3" type="noConversion"/>
  </si>
  <si>
    <t>연령구분</t>
    <phoneticPr fontId="3" type="noConversion"/>
  </si>
  <si>
    <t>1년</t>
    <phoneticPr fontId="3" type="noConversion"/>
  </si>
  <si>
    <t>2년</t>
    <phoneticPr fontId="3" type="noConversion"/>
  </si>
  <si>
    <t>3년</t>
    <phoneticPr fontId="3" type="noConversion"/>
  </si>
  <si>
    <t>4년</t>
    <phoneticPr fontId="3" type="noConversion"/>
  </si>
  <si>
    <t>합계</t>
    <phoneticPr fontId="3" type="noConversion"/>
  </si>
  <si>
    <t>10대</t>
    <phoneticPr fontId="3" type="noConversion"/>
  </si>
  <si>
    <t>20대</t>
    <phoneticPr fontId="3" type="noConversion"/>
  </si>
  <si>
    <t>30대</t>
    <phoneticPr fontId="3" type="noConversion"/>
  </si>
  <si>
    <t>40대</t>
    <phoneticPr fontId="3" type="noConversion"/>
  </si>
  <si>
    <t>50대</t>
    <phoneticPr fontId="3" type="noConversion"/>
  </si>
  <si>
    <t>60대</t>
    <phoneticPr fontId="3" type="noConversion"/>
  </si>
  <si>
    <t>성적 현황(교양)</t>
    <phoneticPr fontId="3" type="noConversion"/>
  </si>
  <si>
    <t>성명</t>
    <phoneticPr fontId="3" type="noConversion"/>
  </si>
  <si>
    <t>전공학과</t>
    <phoneticPr fontId="3" type="noConversion"/>
  </si>
  <si>
    <t>결석회수</t>
    <phoneticPr fontId="3" type="noConversion"/>
  </si>
  <si>
    <t>출석점수</t>
    <phoneticPr fontId="3" type="noConversion"/>
  </si>
  <si>
    <t>중간고사</t>
    <phoneticPr fontId="3" type="noConversion"/>
  </si>
  <si>
    <t>기말고사</t>
    <phoneticPr fontId="3" type="noConversion"/>
  </si>
  <si>
    <t>평점</t>
    <phoneticPr fontId="3" type="noConversion"/>
  </si>
  <si>
    <t>이미영</t>
    <phoneticPr fontId="3" type="noConversion"/>
  </si>
  <si>
    <t>컴퓨터</t>
    <phoneticPr fontId="3" type="noConversion"/>
  </si>
  <si>
    <t>구기자</t>
    <phoneticPr fontId="3" type="noConversion"/>
  </si>
  <si>
    <t>컴퓨터</t>
    <phoneticPr fontId="3" type="noConversion"/>
  </si>
  <si>
    <t>한명구</t>
    <phoneticPr fontId="3" type="noConversion"/>
  </si>
  <si>
    <t>경영</t>
    <phoneticPr fontId="3" type="noConversion"/>
  </si>
  <si>
    <t>사오정</t>
    <phoneticPr fontId="3" type="noConversion"/>
  </si>
  <si>
    <t>오동추</t>
    <phoneticPr fontId="3" type="noConversion"/>
  </si>
  <si>
    <t>컴퓨터</t>
    <phoneticPr fontId="3" type="noConversion"/>
  </si>
  <si>
    <t>윤수아</t>
    <phoneticPr fontId="3" type="noConversion"/>
  </si>
  <si>
    <t>경영</t>
    <phoneticPr fontId="3" type="noConversion"/>
  </si>
  <si>
    <t>김기자</t>
    <phoneticPr fontId="3" type="noConversion"/>
  </si>
  <si>
    <t>우주태</t>
    <phoneticPr fontId="3" type="noConversion"/>
  </si>
  <si>
    <t>리조트명</t>
    <phoneticPr fontId="1" type="noConversion"/>
  </si>
  <si>
    <t>고객명</t>
    <phoneticPr fontId="1" type="noConversion"/>
  </si>
  <si>
    <t>예약일자</t>
    <phoneticPr fontId="1" type="noConversion"/>
  </si>
  <si>
    <t>사용일수(박)</t>
    <phoneticPr fontId="1" type="noConversion"/>
  </si>
  <si>
    <t>예약번호</t>
    <phoneticPr fontId="1" type="noConversion"/>
  </si>
  <si>
    <t>사용인원(명)</t>
    <phoneticPr fontId="1" type="noConversion"/>
  </si>
  <si>
    <t>구분</t>
    <phoneticPr fontId="1" type="noConversion"/>
  </si>
  <si>
    <t>델피노</t>
    <phoneticPr fontId="1" type="noConversion"/>
  </si>
  <si>
    <t>쏠비치</t>
    <phoneticPr fontId="1" type="noConversion"/>
  </si>
  <si>
    <t>거제마리나</t>
    <phoneticPr fontId="1" type="noConversion"/>
  </si>
  <si>
    <t>소노펠리체</t>
    <phoneticPr fontId="1" type="noConversion"/>
  </si>
  <si>
    <t>비발디파크</t>
    <phoneticPr fontId="1" type="noConversion"/>
  </si>
  <si>
    <t>제주</t>
    <phoneticPr fontId="1" type="noConversion"/>
  </si>
  <si>
    <t>변산</t>
    <phoneticPr fontId="1" type="noConversion"/>
  </si>
  <si>
    <t>경주</t>
    <phoneticPr fontId="1" type="noConversion"/>
  </si>
  <si>
    <t>엠블호텔</t>
    <phoneticPr fontId="1" type="noConversion"/>
  </si>
  <si>
    <t>강나경</t>
    <phoneticPr fontId="1" type="noConversion"/>
  </si>
  <si>
    <t>이한나</t>
    <phoneticPr fontId="1" type="noConversion"/>
  </si>
  <si>
    <t>김미경</t>
    <phoneticPr fontId="1" type="noConversion"/>
  </si>
  <si>
    <t>박수하</t>
    <phoneticPr fontId="1" type="noConversion"/>
  </si>
  <si>
    <t>최영찬</t>
    <phoneticPr fontId="1" type="noConversion"/>
  </si>
  <si>
    <t>황준형</t>
    <phoneticPr fontId="1" type="noConversion"/>
  </si>
  <si>
    <t>오민경</t>
    <phoneticPr fontId="1" type="noConversion"/>
  </si>
  <si>
    <t>유명희</t>
    <phoneticPr fontId="1" type="noConversion"/>
  </si>
  <si>
    <t>전수영</t>
    <phoneticPr fontId="1" type="noConversion"/>
  </si>
  <si>
    <t>08월 01일</t>
    <phoneticPr fontId="1" type="noConversion"/>
  </si>
  <si>
    <t>07일 30일</t>
    <phoneticPr fontId="1" type="noConversion"/>
  </si>
  <si>
    <t>08월 15일</t>
    <phoneticPr fontId="1" type="noConversion"/>
  </si>
  <si>
    <t>07월 28일</t>
    <phoneticPr fontId="1" type="noConversion"/>
  </si>
  <si>
    <t>08월 02일</t>
    <phoneticPr fontId="1" type="noConversion"/>
  </si>
  <si>
    <t>08월 03일</t>
    <phoneticPr fontId="1" type="noConversion"/>
  </si>
  <si>
    <t>07월 29일</t>
    <phoneticPr fontId="1" type="noConversion"/>
  </si>
  <si>
    <t>07월 31일</t>
    <phoneticPr fontId="1" type="noConversion"/>
  </si>
  <si>
    <t>08월 04일</t>
    <phoneticPr fontId="1" type="noConversion"/>
  </si>
  <si>
    <t>dpn-001</t>
    <phoneticPr fontId="1" type="noConversion"/>
  </si>
  <si>
    <t>sbch-008</t>
    <phoneticPr fontId="1" type="noConversion"/>
  </si>
  <si>
    <t>mrn-090</t>
    <phoneticPr fontId="1" type="noConversion"/>
  </si>
  <si>
    <t>pfch-003</t>
    <phoneticPr fontId="1" type="noConversion"/>
  </si>
  <si>
    <t>bbd-004</t>
    <phoneticPr fontId="1" type="noConversion"/>
  </si>
  <si>
    <t>jj-006</t>
    <phoneticPr fontId="1" type="noConversion"/>
  </si>
  <si>
    <t>bs-010</t>
    <phoneticPr fontId="1" type="noConversion"/>
  </si>
  <si>
    <t>kj-203</t>
    <phoneticPr fontId="1" type="noConversion"/>
  </si>
  <si>
    <t>mb-290</t>
    <phoneticPr fontId="1" type="noConversion"/>
  </si>
  <si>
    <t>회원(기명)</t>
    <phoneticPr fontId="1" type="noConversion"/>
  </si>
  <si>
    <t>회원(무기명)</t>
    <phoneticPr fontId="1" type="noConversion"/>
  </si>
  <si>
    <t>일반</t>
    <phoneticPr fontId="1" type="noConversion"/>
  </si>
  <si>
    <t>회원초청</t>
    <phoneticPr fontId="1" type="noConversion"/>
  </si>
  <si>
    <t>&gt;=20</t>
    <phoneticPr fontId="1" type="noConversion"/>
  </si>
  <si>
    <t>&gt;=7%</t>
    <phoneticPr fontId="1" type="noConversion"/>
  </si>
  <si>
    <t>영지차이익액</t>
  </si>
  <si>
    <t>사슴녹용이익액</t>
  </si>
  <si>
    <t>홍삼정이익액</t>
  </si>
  <si>
    <t>순이익합계</t>
  </si>
  <si>
    <t>이익액증가</t>
  </si>
  <si>
    <t>만든 사람 HYOJIN 날짜 2021-07-04</t>
  </si>
  <si>
    <t>이익액감소</t>
  </si>
  <si>
    <t>시나리오 요약</t>
  </si>
  <si>
    <t>변경 셀:</t>
  </si>
  <si>
    <t>현재 값:</t>
  </si>
  <si>
    <t>결과 셀:</t>
  </si>
  <si>
    <t>참고: 현재 값 열은 시나리오 요약 보고서가 작성될 때의</t>
  </si>
  <si>
    <t>변경 셀 값을 나타냅니다. 각 시나리오의 변경 셀들은</t>
  </si>
  <si>
    <t>회색으로 표시됩니다.</t>
  </si>
  <si>
    <t>사원이름</t>
  </si>
  <si>
    <t>(모두)</t>
  </si>
  <si>
    <t>R&amp;D팀</t>
  </si>
  <si>
    <t>경리팀</t>
  </si>
  <si>
    <t>관리팀</t>
  </si>
  <si>
    <t>기획팀</t>
  </si>
  <si>
    <t>생산팀</t>
  </si>
  <si>
    <t>인사팀</t>
  </si>
  <si>
    <t>사원</t>
  </si>
  <si>
    <t>합계 : 판매금액</t>
  </si>
  <si>
    <t>합계 : 총수령액</t>
  </si>
  <si>
    <t>직급명</t>
  </si>
  <si>
    <t>값</t>
  </si>
  <si>
    <t>부서명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</si>
</sst>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-&quot;₩&quot;* #,##0_-;\-&quot;₩&quot;* #,##0_-;_-&quot;₩&quot;* &quot;-&quot;_-;_-@_-"/>
    <numFmt numFmtId="41" formatCode="_-* #,##0_-;\-* #,##0_-;_-* &quot;-&quot;_-;_-@_-"/>
    <numFmt numFmtId="176" formatCode="yyyy&quot;년&quot;\ m&quot;월&quot;\ d&quot;일&quot;"/>
    <numFmt numFmtId="177" formatCode="0_ "/>
    <numFmt numFmtId="178" formatCode="mm&quot;월&quot;\ dd&quot;일&quot;"/>
    <numFmt numFmtId="179" formatCode="0.0_);[Red]\(0.0\)"/>
    <numFmt numFmtId="180" formatCode="#,##0_);[Red]\(#,##0\)"/>
    <numFmt numFmtId="181" formatCode="#,##0&quot;원&quot;"/>
    <numFmt numFmtId="182" formatCode="#,##0_ "/>
  </numFmts>
  <fonts count="2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8"/>
      <color theme="1"/>
      <name val="굴림체"/>
      <family val="3"/>
      <charset val="129"/>
    </font>
    <font>
      <b/>
      <sz val="9"/>
      <color indexed="81"/>
      <name val="돋움"/>
      <family val="3"/>
      <charset val="129"/>
    </font>
    <font>
      <sz val="11"/>
      <color indexed="9"/>
      <name val="맑은 고딕"/>
      <family val="2"/>
      <charset val="129"/>
      <scheme val="minor"/>
    </font>
    <font>
      <sz val="11"/>
      <color indexed="9"/>
      <name val="맑은 고딕"/>
      <family val="3"/>
      <charset val="129"/>
      <scheme val="minor"/>
    </font>
    <font>
      <sz val="11"/>
      <color indexed="8"/>
      <name val="맑은 고딕"/>
      <family val="2"/>
      <charset val="129"/>
      <scheme val="minor"/>
    </font>
    <font>
      <sz val="11"/>
      <color indexed="18"/>
      <name val="맑은 고딕"/>
      <family val="2"/>
      <charset val="129"/>
      <scheme val="minor"/>
    </font>
    <font>
      <sz val="11"/>
      <color indexed="1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FFFF0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/>
      </patternFill>
    </fill>
    <fill>
      <patternFill patternType="solid">
        <fgColor indexed="20"/>
        <bgColor indexed="24"/>
      </patternFill>
    </fill>
    <fill>
      <patternFill patternType="solid">
        <fgColor indexed="22"/>
        <bgColor indexed="24"/>
      </patternFill>
    </fill>
    <fill>
      <patternFill patternType="solid">
        <fgColor indexed="22"/>
        <bgColor indexed="7"/>
      </patternFill>
    </fill>
    <fill>
      <patternFill patternType="solid">
        <fgColor rgb="FF7030A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1" fontId="6" fillId="0" borderId="1" xfId="1" applyFont="1" applyBorder="1" applyAlignment="1">
      <alignment vertical="center"/>
    </xf>
    <xf numFmtId="9" fontId="6" fillId="0" borderId="1" xfId="3" applyFont="1" applyBorder="1" applyAlignment="1">
      <alignment horizontal="center" vertical="center"/>
    </xf>
    <xf numFmtId="9" fontId="5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1" fontId="6" fillId="0" borderId="1" xfId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177" fontId="5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178" fontId="5" fillId="0" borderId="1" xfId="0" applyNumberFormat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4" fontId="5" fillId="0" borderId="3" xfId="0" applyNumberFormat="1" applyFont="1" applyBorder="1" applyAlignment="1">
      <alignment vertical="center"/>
    </xf>
    <xf numFmtId="41" fontId="5" fillId="0" borderId="1" xfId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41" fontId="5" fillId="0" borderId="1" xfId="1" applyFont="1" applyBorder="1" applyAlignment="1">
      <alignment vertical="center"/>
    </xf>
    <xf numFmtId="0" fontId="6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42" fontId="6" fillId="0" borderId="0" xfId="2" applyFont="1" applyAlignment="1">
      <alignment vertical="center"/>
    </xf>
    <xf numFmtId="179" fontId="5" fillId="0" borderId="1" xfId="0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center" vertical="center" wrapText="1"/>
    </xf>
    <xf numFmtId="180" fontId="6" fillId="0" borderId="1" xfId="1" applyNumberFormat="1" applyFont="1" applyFill="1" applyBorder="1" applyAlignment="1">
      <alignment horizontal="center" vertical="center"/>
    </xf>
    <xf numFmtId="0" fontId="6" fillId="0" borderId="1" xfId="3" applyNumberFormat="1" applyFont="1" applyFill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42" fontId="10" fillId="0" borderId="0" xfId="2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1" fillId="3" borderId="1" xfId="4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41" fontId="0" fillId="0" borderId="1" xfId="1" applyFont="1" applyBorder="1" applyAlignment="1">
      <alignment vertical="center"/>
    </xf>
    <xf numFmtId="181" fontId="0" fillId="0" borderId="1" xfId="0" applyNumberFormat="1" applyFont="1" applyBorder="1" applyAlignment="1">
      <alignment vertical="center"/>
    </xf>
    <xf numFmtId="9" fontId="0" fillId="0" borderId="1" xfId="3" applyFont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41" fontId="0" fillId="0" borderId="0" xfId="0" applyNumberFormat="1" applyFill="1" applyBorder="1" applyAlignment="1">
      <alignment vertical="center"/>
    </xf>
    <xf numFmtId="41" fontId="0" fillId="0" borderId="5" xfId="0" applyNumberFormat="1" applyFill="1" applyBorder="1" applyAlignment="1">
      <alignment vertical="center"/>
    </xf>
    <xf numFmtId="0" fontId="15" fillId="4" borderId="2" xfId="0" applyFont="1" applyFill="1" applyBorder="1" applyAlignment="1">
      <alignment horizontal="left" vertical="center"/>
    </xf>
    <xf numFmtId="0" fontId="14" fillId="4" borderId="4" xfId="0" applyFont="1" applyFill="1" applyBorder="1" applyAlignment="1">
      <alignment horizontal="left" vertical="center"/>
    </xf>
    <xf numFmtId="0" fontId="15" fillId="4" borderId="4" xfId="0" applyFont="1" applyFill="1" applyBorder="1" applyAlignment="1">
      <alignment horizontal="left" vertical="center"/>
    </xf>
    <xf numFmtId="0" fontId="0" fillId="0" borderId="6" xfId="0" applyFill="1" applyBorder="1" applyAlignment="1">
      <alignment vertical="center"/>
    </xf>
    <xf numFmtId="0" fontId="16" fillId="5" borderId="0" xfId="0" applyFont="1" applyFill="1" applyBorder="1" applyAlignment="1">
      <alignment horizontal="left" vertical="center"/>
    </xf>
    <xf numFmtId="0" fontId="17" fillId="5" borderId="6" xfId="0" applyFont="1" applyFill="1" applyBorder="1" applyAlignment="1">
      <alignment horizontal="left" vertical="center"/>
    </xf>
    <xf numFmtId="0" fontId="18" fillId="5" borderId="6" xfId="0" applyFont="1" applyFill="1" applyBorder="1" applyAlignment="1">
      <alignment horizontal="left" vertical="center"/>
    </xf>
    <xf numFmtId="0" fontId="16" fillId="5" borderId="5" xfId="0" applyFont="1" applyFill="1" applyBorder="1" applyAlignment="1">
      <alignment horizontal="left" vertical="center"/>
    </xf>
    <xf numFmtId="0" fontId="14" fillId="4" borderId="4" xfId="0" applyFont="1" applyFill="1" applyBorder="1" applyAlignment="1">
      <alignment horizontal="right" vertical="center"/>
    </xf>
    <xf numFmtId="0" fontId="14" fillId="4" borderId="2" xfId="0" applyFont="1" applyFill="1" applyBorder="1" applyAlignment="1">
      <alignment horizontal="right" vertical="center"/>
    </xf>
    <xf numFmtId="41" fontId="0" fillId="6" borderId="0" xfId="0" applyNumberFormat="1" applyFill="1" applyBorder="1" applyAlignment="1">
      <alignment vertical="center"/>
    </xf>
    <xf numFmtId="0" fontId="19" fillId="0" borderId="0" xfId="0" applyFont="1" applyFill="1" applyBorder="1" applyAlignment="1">
      <alignment vertical="top" wrapText="1"/>
    </xf>
    <xf numFmtId="0" fontId="0" fillId="0" borderId="0" xfId="0" pivotButton="1">
      <alignment vertical="center"/>
    </xf>
    <xf numFmtId="0" fontId="0" fillId="0" borderId="0" xfId="0" applyNumberFormat="1">
      <alignment vertical="center"/>
    </xf>
    <xf numFmtId="182" fontId="0" fillId="0" borderId="0" xfId="0" applyNumberFormat="1">
      <alignment vertical="center"/>
    </xf>
    <xf numFmtId="0" fontId="20" fillId="7" borderId="1" xfId="0" applyFont="1" applyFill="1" applyBorder="1" applyAlignment="1">
      <alignment horizontal="center" vertical="center"/>
    </xf>
    <xf numFmtId="41" fontId="5" fillId="0" borderId="0" xfId="0" applyNumberFormat="1" applyFont="1" applyAlignment="1">
      <alignment vertical="center"/>
    </xf>
  </cellXfs>
  <cellStyles count="5">
    <cellStyle name="강조색1" xfId="4" builtinId="29"/>
    <cellStyle name="백분율" xfId="3" builtinId="5"/>
    <cellStyle name="쉼표 [0]" xfId="1" builtinId="6"/>
    <cellStyle name="통화 [0]" xfId="2" builtinId="7"/>
    <cellStyle name="표준" xfId="0" builtinId="0"/>
  </cellStyles>
  <dxfs count="1"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>
                <a:solidFill>
                  <a:srgbClr val="7030A0"/>
                </a:solidFill>
                <a:latin typeface="굴림체" panose="020B0609000101010101" pitchFamily="49" charset="-127"/>
                <a:ea typeface="굴림체" panose="020B0609000101010101" pitchFamily="49" charset="-127"/>
              </a:rPr>
              <a:t>컴퓨터 전공의 성적현황</a:t>
            </a:r>
          </a:p>
        </c:rich>
      </c:tx>
      <c:overlay val="0"/>
      <c:spPr>
        <a:solidFill>
          <a:srgbClr val="FFFF00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차트작업!$E$3</c:f>
              <c:strCache>
                <c:ptCount val="1"/>
                <c:pt idx="0">
                  <c:v>중간고사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dLbl>
              <c:idx val="1"/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50C0-4287-80B8-32F81A16460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inEnd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(차트작업!$A$4,차트작업!$A$5,차트작업!$A$7,차트작업!$A$8,차트작업!$A$10)</c:f>
              <c:strCache>
                <c:ptCount val="5"/>
                <c:pt idx="0">
                  <c:v>이미영</c:v>
                </c:pt>
                <c:pt idx="1">
                  <c:v>구기자</c:v>
                </c:pt>
                <c:pt idx="2">
                  <c:v>사오정</c:v>
                </c:pt>
                <c:pt idx="3">
                  <c:v>오동추</c:v>
                </c:pt>
                <c:pt idx="4">
                  <c:v>김기자</c:v>
                </c:pt>
              </c:strCache>
            </c:strRef>
          </c:cat>
          <c:val>
            <c:numRef>
              <c:f>(차트작업!$E$4,차트작업!$E$5,차트작업!$E$7,차트작업!$E$8,차트작업!$E$10)</c:f>
              <c:numCache>
                <c:formatCode>_(* #,##0_);_(* \(#,##0\);_(* "-"_);_(@_)</c:formatCode>
                <c:ptCount val="5"/>
                <c:pt idx="0">
                  <c:v>90</c:v>
                </c:pt>
                <c:pt idx="1">
                  <c:v>100</c:v>
                </c:pt>
                <c:pt idx="2">
                  <c:v>78</c:v>
                </c:pt>
                <c:pt idx="3">
                  <c:v>46</c:v>
                </c:pt>
                <c:pt idx="4">
                  <c:v>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7DB-4B6B-9997-82D856780FC3}"/>
            </c:ext>
          </c:extLst>
        </c:ser>
        <c:ser>
          <c:idx val="1"/>
          <c:order val="1"/>
          <c:tx>
            <c:strRef>
              <c:f>차트작업!$F$3</c:f>
              <c:strCache>
                <c:ptCount val="1"/>
                <c:pt idx="0">
                  <c:v>기말고사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dLbl>
              <c:idx val="1"/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50C0-4287-80B8-32F81A16460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inEnd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(차트작업!$F$4,차트작업!$F$5,차트작업!$F$7,차트작업!$F$8,차트작업!$F$10)</c:f>
              <c:numCache>
                <c:formatCode>_(* #,##0_);_(* \(#,##0\);_(* "-"_);_(@_)</c:formatCode>
                <c:ptCount val="5"/>
                <c:pt idx="0">
                  <c:v>88</c:v>
                </c:pt>
                <c:pt idx="1">
                  <c:v>90</c:v>
                </c:pt>
                <c:pt idx="2">
                  <c:v>80</c:v>
                </c:pt>
                <c:pt idx="3">
                  <c:v>75</c:v>
                </c:pt>
                <c:pt idx="4">
                  <c:v>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0C0-4287-80B8-32F81A1646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600325455"/>
        <c:axId val="1600321711"/>
      </c:barChart>
      <c:catAx>
        <c:axId val="16003254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600321711"/>
        <c:crosses val="autoZero"/>
        <c:auto val="1"/>
        <c:lblAlgn val="ctr"/>
        <c:lblOffset val="100"/>
        <c:noMultiLvlLbl val="0"/>
      </c:catAx>
      <c:valAx>
        <c:axId val="1600321711"/>
        <c:scaling>
          <c:orientation val="minMax"/>
          <c:max val="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_);_(* \(#,##0\);_(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600325455"/>
        <c:crosses val="autoZero"/>
        <c:crossBetween val="between"/>
        <c:majorUnit val="1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>
      <a:outerShdw blurRad="50800" dist="38100" dir="5400000" algn="t" rotWithShape="0">
        <a:prstClr val="black">
          <a:alpha val="40000"/>
        </a:prstClr>
      </a:outerShdw>
    </a:effectLst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10</xdr:row>
      <xdr:rowOff>0</xdr:rowOff>
    </xdr:from>
    <xdr:to>
      <xdr:col>3</xdr:col>
      <xdr:colOff>0</xdr:colOff>
      <xdr:row>12</xdr:row>
      <xdr:rowOff>0</xdr:rowOff>
    </xdr:to>
    <xdr:sp macro="[0]!합계" textlink="">
      <xdr:nvSpPr>
        <xdr:cNvPr id="2" name="직사각형 1">
          <a:extLst>
            <a:ext uri="{FF2B5EF4-FFF2-40B4-BE49-F238E27FC236}">
              <a16:creationId xmlns:a16="http://schemas.microsoft.com/office/drawing/2014/main" id="{E129E392-EC7A-4EB1-A75C-BC83EE6392A6}"/>
            </a:ext>
          </a:extLst>
        </xdr:cNvPr>
        <xdr:cNvSpPr/>
      </xdr:nvSpPr>
      <xdr:spPr>
        <a:xfrm>
          <a:off x="685800" y="2143125"/>
          <a:ext cx="1371600" cy="4191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합계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10</xdr:row>
          <xdr:rowOff>0</xdr:rowOff>
        </xdr:from>
        <xdr:to>
          <xdr:col>6</xdr:col>
          <xdr:colOff>0</xdr:colOff>
          <xdr:row>12</xdr:row>
          <xdr:rowOff>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7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서식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6350</xdr:rowOff>
    </xdr:from>
    <xdr:to>
      <xdr:col>10</xdr:col>
      <xdr:colOff>0</xdr:colOff>
      <xdr:row>29</xdr:row>
      <xdr:rowOff>0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HYOJIN" refreshedDate="44381.929967708333" createdVersion="7" refreshedVersion="7" minRefreshableVersion="3" recordCount="11" xr:uid="{99317490-B8CA-41D5-B351-482863D9F23C}">
  <cacheSource type="worksheet">
    <worksheetSource ref="A3:H14" sheet="분석작업-2"/>
  </cacheSource>
  <cacheFields count="8">
    <cacheField name="사원이름" numFmtId="0">
      <sharedItems count="11">
        <s v="이수지"/>
        <s v="김종서"/>
        <s v="유동근"/>
        <s v="최수종"/>
        <s v="김미화"/>
        <s v="강감찬"/>
        <s v="이순신"/>
        <s v="김유신"/>
        <s v="유승준"/>
        <s v="서세원"/>
        <s v="한소리"/>
      </sharedItems>
    </cacheField>
    <cacheField name="직급명" numFmtId="0">
      <sharedItems count="3">
        <s v="사원"/>
        <s v="과장"/>
        <s v="대리"/>
      </sharedItems>
    </cacheField>
    <cacheField name="부서명" numFmtId="0">
      <sharedItems count="6">
        <s v="인사팀"/>
        <s v="기획팀"/>
        <s v="생산팀"/>
        <s v="R&amp;D팀"/>
        <s v="경리팀"/>
        <s v="관리팀"/>
      </sharedItems>
    </cacheField>
    <cacheField name="판매금액" numFmtId="41">
      <sharedItems containsSemiMixedTypes="0" containsString="0" containsNumber="1" containsInteger="1" minValue="1700000" maxValue="3900000"/>
    </cacheField>
    <cacheField name="활동수당" numFmtId="41">
      <sharedItems containsSemiMixedTypes="0" containsString="0" containsNumber="1" containsInteger="1" minValue="510000" maxValue="2340000"/>
    </cacheField>
    <cacheField name="직급수당" numFmtId="41">
      <sharedItems containsSemiMixedTypes="0" containsString="0" containsNumber="1" containsInteger="1" minValue="300000" maxValue="500000"/>
    </cacheField>
    <cacheField name="총수령액" numFmtId="41">
      <sharedItems containsSemiMixedTypes="0" containsString="0" containsNumber="1" containsInteger="1" minValue="810000" maxValue="2840000"/>
    </cacheField>
    <cacheField name="등급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x v="0"/>
    <x v="0"/>
    <x v="0"/>
    <n v="3488000"/>
    <n v="1046400"/>
    <n v="300000"/>
    <n v="1346400"/>
    <s v="A"/>
  </r>
  <r>
    <x v="1"/>
    <x v="1"/>
    <x v="1"/>
    <n v="2998000"/>
    <n v="1798800"/>
    <n v="500000"/>
    <n v="2298800"/>
    <s v="A"/>
  </r>
  <r>
    <x v="2"/>
    <x v="2"/>
    <x v="2"/>
    <n v="3750000"/>
    <n v="1500000"/>
    <n v="400000"/>
    <n v="1900000"/>
    <s v="A"/>
  </r>
  <r>
    <x v="3"/>
    <x v="0"/>
    <x v="3"/>
    <n v="2000000"/>
    <n v="600000"/>
    <n v="300000"/>
    <n v="900000"/>
    <s v="B"/>
  </r>
  <r>
    <x v="4"/>
    <x v="1"/>
    <x v="4"/>
    <n v="3080000"/>
    <n v="1848000"/>
    <n v="500000"/>
    <n v="2348000"/>
    <s v="A"/>
  </r>
  <r>
    <x v="5"/>
    <x v="1"/>
    <x v="0"/>
    <n v="2800000"/>
    <n v="1680000"/>
    <n v="500000"/>
    <n v="2180000"/>
    <s v="A"/>
  </r>
  <r>
    <x v="6"/>
    <x v="0"/>
    <x v="5"/>
    <n v="1700000"/>
    <n v="510000"/>
    <n v="300000"/>
    <n v="810000"/>
    <s v="B"/>
  </r>
  <r>
    <x v="7"/>
    <x v="2"/>
    <x v="0"/>
    <n v="2360000"/>
    <n v="944000"/>
    <n v="400000"/>
    <n v="1344000"/>
    <s v="A"/>
  </r>
  <r>
    <x v="8"/>
    <x v="2"/>
    <x v="1"/>
    <n v="2950000"/>
    <n v="1180000"/>
    <n v="400000"/>
    <n v="1580000"/>
    <s v="A"/>
  </r>
  <r>
    <x v="9"/>
    <x v="1"/>
    <x v="4"/>
    <n v="3900000"/>
    <n v="2340000"/>
    <n v="500000"/>
    <n v="2840000"/>
    <s v="A"/>
  </r>
  <r>
    <x v="10"/>
    <x v="1"/>
    <x v="2"/>
    <n v="3200000"/>
    <n v="1920000"/>
    <n v="500000"/>
    <n v="2420000"/>
    <s v="A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724F12C-2DF4-470F-9948-CED11B3A8B5C}" name="피벗 테이블1" cacheId="4" applyNumberFormats="0" applyBorderFormats="0" applyFontFormats="0" applyPatternFormats="0" applyAlignmentFormats="0" applyWidthHeightFormats="1" dataCaption="값" updatedVersion="7" minRefreshableVersion="3" useAutoFormatting="1" rowGrandTotals="0" colGrandTotals="0" itemPrintTitles="1" createdVersion="7" indent="0" compact="0" outline="1" outlineData="1" compactData="0" multipleFieldFilters="0">
  <location ref="A20:G28" firstHeaderRow="1" firstDataRow="3" firstDataCol="1" rowPageCount="1" colPageCount="1"/>
  <pivotFields count="8">
    <pivotField axis="axisPage" compact="0" showAll="0">
      <items count="12">
        <item x="5"/>
        <item x="4"/>
        <item x="7"/>
        <item x="1"/>
        <item x="9"/>
        <item x="2"/>
        <item x="8"/>
        <item x="0"/>
        <item x="6"/>
        <item x="3"/>
        <item x="10"/>
        <item t="default"/>
      </items>
    </pivotField>
    <pivotField axis="axisCol" compact="0" showAll="0">
      <items count="4">
        <item x="1"/>
        <item x="2"/>
        <item x="0"/>
        <item t="default"/>
      </items>
    </pivotField>
    <pivotField axis="axisRow" compact="0" showAll="0">
      <items count="7">
        <item x="3"/>
        <item x="4"/>
        <item x="5"/>
        <item x="1"/>
        <item x="2"/>
        <item x="0"/>
        <item t="default"/>
      </items>
    </pivotField>
    <pivotField dataField="1" compact="0" numFmtId="41" showAll="0"/>
    <pivotField compact="0" numFmtId="41" showAll="0"/>
    <pivotField compact="0" numFmtId="41" showAll="0"/>
    <pivotField dataField="1" compact="0" numFmtId="41" showAll="0"/>
    <pivotField compact="0" showAll="0"/>
  </pivotFields>
  <rowFields count="1">
    <field x="2"/>
  </rowFields>
  <rowItems count="6">
    <i>
      <x/>
    </i>
    <i>
      <x v="1"/>
    </i>
    <i>
      <x v="2"/>
    </i>
    <i>
      <x v="3"/>
    </i>
    <i>
      <x v="4"/>
    </i>
    <i>
      <x v="5"/>
    </i>
  </rowItems>
  <colFields count="2">
    <field x="1"/>
    <field x="-2"/>
  </colFields>
  <colItems count="6">
    <i>
      <x/>
      <x/>
    </i>
    <i r="1" i="1">
      <x v="1"/>
    </i>
    <i>
      <x v="1"/>
      <x/>
    </i>
    <i r="1" i="1">
      <x v="1"/>
    </i>
    <i>
      <x v="2"/>
      <x/>
    </i>
    <i r="1" i="1">
      <x v="1"/>
    </i>
  </colItems>
  <pageFields count="1">
    <pageField fld="0" hier="-1"/>
  </pageFields>
  <dataFields count="2">
    <dataField name="합계 : 판매금액" fld="3" baseField="2" baseItem="0" numFmtId="182"/>
    <dataField name="합계 : 총수령액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"/>
  <sheetViews>
    <sheetView workbookViewId="0">
      <selection activeCell="G13" sqref="G13"/>
    </sheetView>
  </sheetViews>
  <sheetFormatPr defaultRowHeight="16.5"/>
  <sheetData>
    <row r="1" spans="1:7">
      <c r="A1" s="1" t="s">
        <v>0</v>
      </c>
    </row>
    <row r="3" spans="1:7">
      <c r="A3" t="s">
        <v>236</v>
      </c>
      <c r="B3" t="s">
        <v>237</v>
      </c>
      <c r="C3" t="s">
        <v>238</v>
      </c>
      <c r="D3" t="s">
        <v>239</v>
      </c>
      <c r="E3" t="s">
        <v>240</v>
      </c>
      <c r="F3" t="s">
        <v>241</v>
      </c>
      <c r="G3" t="s">
        <v>242</v>
      </c>
    </row>
    <row r="4" spans="1:7">
      <c r="A4" t="s">
        <v>243</v>
      </c>
      <c r="B4" t="s">
        <v>252</v>
      </c>
      <c r="C4" t="s">
        <v>261</v>
      </c>
      <c r="D4">
        <v>2</v>
      </c>
      <c r="E4" t="s">
        <v>270</v>
      </c>
      <c r="F4">
        <v>4</v>
      </c>
      <c r="G4" t="s">
        <v>279</v>
      </c>
    </row>
    <row r="5" spans="1:7">
      <c r="A5" t="s">
        <v>244</v>
      </c>
      <c r="B5" t="s">
        <v>253</v>
      </c>
      <c r="C5" t="s">
        <v>262</v>
      </c>
      <c r="D5">
        <v>3</v>
      </c>
      <c r="E5" t="s">
        <v>271</v>
      </c>
      <c r="F5">
        <v>4</v>
      </c>
      <c r="G5" t="s">
        <v>280</v>
      </c>
    </row>
    <row r="6" spans="1:7">
      <c r="A6" t="s">
        <v>245</v>
      </c>
      <c r="B6" t="s">
        <v>254</v>
      </c>
      <c r="C6" t="s">
        <v>263</v>
      </c>
      <c r="D6">
        <v>4</v>
      </c>
      <c r="E6" t="s">
        <v>272</v>
      </c>
      <c r="F6">
        <v>3</v>
      </c>
      <c r="G6" t="s">
        <v>281</v>
      </c>
    </row>
    <row r="7" spans="1:7">
      <c r="A7" t="s">
        <v>246</v>
      </c>
      <c r="B7" t="s">
        <v>255</v>
      </c>
      <c r="C7" t="s">
        <v>264</v>
      </c>
      <c r="D7">
        <v>2</v>
      </c>
      <c r="E7" t="s">
        <v>273</v>
      </c>
      <c r="F7">
        <v>4</v>
      </c>
      <c r="G7" t="s">
        <v>282</v>
      </c>
    </row>
    <row r="8" spans="1:7">
      <c r="A8" t="s">
        <v>247</v>
      </c>
      <c r="B8" t="s">
        <v>256</v>
      </c>
      <c r="C8" t="s">
        <v>265</v>
      </c>
      <c r="D8">
        <v>4</v>
      </c>
      <c r="E8" t="s">
        <v>274</v>
      </c>
      <c r="F8">
        <v>6</v>
      </c>
      <c r="G8" t="s">
        <v>279</v>
      </c>
    </row>
    <row r="9" spans="1:7">
      <c r="A9" t="s">
        <v>248</v>
      </c>
      <c r="B9" t="s">
        <v>257</v>
      </c>
      <c r="C9" t="s">
        <v>266</v>
      </c>
      <c r="D9">
        <v>3</v>
      </c>
      <c r="E9" t="s">
        <v>275</v>
      </c>
      <c r="F9">
        <v>3</v>
      </c>
      <c r="G9" t="s">
        <v>279</v>
      </c>
    </row>
    <row r="10" spans="1:7">
      <c r="A10" t="s">
        <v>249</v>
      </c>
      <c r="B10" t="s">
        <v>258</v>
      </c>
      <c r="C10" t="s">
        <v>267</v>
      </c>
      <c r="D10">
        <v>2</v>
      </c>
      <c r="E10" t="s">
        <v>276</v>
      </c>
      <c r="F10">
        <v>4</v>
      </c>
      <c r="G10" t="s">
        <v>280</v>
      </c>
    </row>
    <row r="11" spans="1:7">
      <c r="A11" t="s">
        <v>250</v>
      </c>
      <c r="B11" t="s">
        <v>259</v>
      </c>
      <c r="C11" t="s">
        <v>268</v>
      </c>
      <c r="D11">
        <v>3</v>
      </c>
      <c r="E11" t="s">
        <v>277</v>
      </c>
      <c r="F11">
        <v>5</v>
      </c>
      <c r="G11" t="s">
        <v>280</v>
      </c>
    </row>
    <row r="12" spans="1:7">
      <c r="A12" t="s">
        <v>251</v>
      </c>
      <c r="B12" t="s">
        <v>260</v>
      </c>
      <c r="C12" t="s">
        <v>269</v>
      </c>
      <c r="D12">
        <v>2</v>
      </c>
      <c r="E12" t="s">
        <v>278</v>
      </c>
      <c r="F12">
        <v>2</v>
      </c>
      <c r="G12" t="s">
        <v>282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2"/>
  <sheetViews>
    <sheetView workbookViewId="0">
      <selection activeCell="I7" sqref="I7"/>
    </sheetView>
  </sheetViews>
  <sheetFormatPr defaultRowHeight="16.5"/>
  <cols>
    <col min="1" max="1" width="9.75" customWidth="1"/>
    <col min="2" max="2" width="12.75" customWidth="1"/>
    <col min="3" max="5" width="10.375" customWidth="1"/>
    <col min="6" max="6" width="15" customWidth="1"/>
    <col min="7" max="7" width="11.5" bestFit="1" customWidth="1"/>
  </cols>
  <sheetData>
    <row r="1" spans="1:7" ht="22.5">
      <c r="A1" s="48" t="s">
        <v>1</v>
      </c>
      <c r="B1" s="48"/>
      <c r="C1" s="48"/>
      <c r="D1" s="48"/>
      <c r="E1" s="48"/>
      <c r="F1" s="48"/>
      <c r="G1" s="48"/>
    </row>
    <row r="2" spans="1:7">
      <c r="A2" s="1"/>
      <c r="B2" s="1"/>
      <c r="C2" s="1"/>
      <c r="D2" s="1"/>
      <c r="E2" s="1"/>
      <c r="F2" s="1"/>
      <c r="G2" s="1" t="s">
        <v>2</v>
      </c>
    </row>
    <row r="3" spans="1:7">
      <c r="A3" s="49" t="s">
        <v>3</v>
      </c>
      <c r="B3" s="49" t="s">
        <v>4</v>
      </c>
      <c r="C3" s="49" t="s">
        <v>5</v>
      </c>
      <c r="D3" s="49" t="s">
        <v>6</v>
      </c>
      <c r="E3" s="49" t="s">
        <v>7</v>
      </c>
      <c r="F3" s="49" t="s">
        <v>8</v>
      </c>
      <c r="G3" s="49" t="s">
        <v>9</v>
      </c>
    </row>
    <row r="4" spans="1:7">
      <c r="A4" s="50" t="s">
        <v>10</v>
      </c>
      <c r="B4" s="50" t="s">
        <v>11</v>
      </c>
      <c r="C4" s="51">
        <v>76500</v>
      </c>
      <c r="D4" s="52">
        <v>84500</v>
      </c>
      <c r="E4" s="53">
        <v>5</v>
      </c>
      <c r="F4" s="50">
        <v>0.10457516339869281</v>
      </c>
      <c r="G4" s="50" t="s">
        <v>12</v>
      </c>
    </row>
    <row r="5" spans="1:7">
      <c r="A5" s="50" t="s">
        <v>13</v>
      </c>
      <c r="B5" s="50" t="s">
        <v>14</v>
      </c>
      <c r="C5" s="51">
        <v>66500</v>
      </c>
      <c r="D5" s="52">
        <v>90500</v>
      </c>
      <c r="E5" s="53">
        <v>3</v>
      </c>
      <c r="F5" s="50">
        <v>0.36090225563909772</v>
      </c>
      <c r="G5" s="50" t="s">
        <v>15</v>
      </c>
    </row>
    <row r="6" spans="1:7">
      <c r="A6" s="50" t="s">
        <v>16</v>
      </c>
      <c r="B6" s="50" t="s">
        <v>17</v>
      </c>
      <c r="C6" s="51">
        <v>88500</v>
      </c>
      <c r="D6" s="52">
        <v>99500</v>
      </c>
      <c r="E6" s="53">
        <v>2</v>
      </c>
      <c r="F6" s="50">
        <v>0.12429378531073447</v>
      </c>
      <c r="G6" s="50" t="s">
        <v>12</v>
      </c>
    </row>
    <row r="7" spans="1:7">
      <c r="A7" s="50" t="s">
        <v>18</v>
      </c>
      <c r="B7" s="50" t="s">
        <v>19</v>
      </c>
      <c r="C7" s="51">
        <v>63500</v>
      </c>
      <c r="D7" s="52">
        <v>71500</v>
      </c>
      <c r="E7" s="53">
        <v>6</v>
      </c>
      <c r="F7" s="50">
        <v>0.12598425196850394</v>
      </c>
      <c r="G7" s="50" t="s">
        <v>12</v>
      </c>
    </row>
    <row r="8" spans="1:7">
      <c r="A8" s="50" t="s">
        <v>20</v>
      </c>
      <c r="B8" s="50" t="s">
        <v>21</v>
      </c>
      <c r="C8" s="51">
        <v>95000</v>
      </c>
      <c r="D8" s="52">
        <v>86500</v>
      </c>
      <c r="E8" s="53">
        <v>4</v>
      </c>
      <c r="F8" s="50">
        <v>-8.9473684210526316E-2</v>
      </c>
      <c r="G8" s="50" t="s">
        <v>22</v>
      </c>
    </row>
    <row r="9" spans="1:7">
      <c r="A9" s="50" t="s">
        <v>23</v>
      </c>
      <c r="B9" s="50" t="s">
        <v>24</v>
      </c>
      <c r="C9" s="51">
        <v>76500</v>
      </c>
      <c r="D9" s="52">
        <v>66500</v>
      </c>
      <c r="E9" s="53">
        <v>7</v>
      </c>
      <c r="F9" s="50">
        <v>-0.13071895424836602</v>
      </c>
      <c r="G9" s="50" t="s">
        <v>22</v>
      </c>
    </row>
    <row r="10" spans="1:7">
      <c r="A10" s="50" t="s">
        <v>25</v>
      </c>
      <c r="B10" s="50" t="s">
        <v>26</v>
      </c>
      <c r="C10" s="51">
        <v>46500</v>
      </c>
      <c r="D10" s="52">
        <v>36500</v>
      </c>
      <c r="E10" s="53">
        <v>9</v>
      </c>
      <c r="F10" s="50">
        <v>-0.21505376344086022</v>
      </c>
      <c r="G10" s="50" t="s">
        <v>22</v>
      </c>
    </row>
    <row r="11" spans="1:7">
      <c r="A11" s="50" t="s">
        <v>27</v>
      </c>
      <c r="B11" s="50" t="s">
        <v>28</v>
      </c>
      <c r="C11" s="51">
        <v>76500</v>
      </c>
      <c r="D11" s="52">
        <v>100500</v>
      </c>
      <c r="E11" s="53">
        <v>1</v>
      </c>
      <c r="F11" s="50">
        <v>0.31372549019607843</v>
      </c>
      <c r="G11" s="50" t="s">
        <v>15</v>
      </c>
    </row>
    <row r="12" spans="1:7">
      <c r="A12" s="50" t="s">
        <v>29</v>
      </c>
      <c r="B12" s="50" t="s">
        <v>30</v>
      </c>
      <c r="C12" s="51">
        <v>51500</v>
      </c>
      <c r="D12" s="52">
        <v>63400</v>
      </c>
      <c r="E12" s="53">
        <v>8</v>
      </c>
      <c r="F12" s="50">
        <v>0.23106796116504855</v>
      </c>
      <c r="G12" s="50" t="s">
        <v>12</v>
      </c>
    </row>
  </sheetData>
  <mergeCells count="1">
    <mergeCell ref="A1:G1"/>
  </mergeCells>
  <phoneticPr fontId="1" type="noConversion"/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6"/>
  <sheetViews>
    <sheetView workbookViewId="0">
      <selection activeCell="J21" sqref="J21"/>
    </sheetView>
  </sheetViews>
  <sheetFormatPr defaultRowHeight="16.5"/>
  <cols>
    <col min="5" max="8" width="12.25" customWidth="1"/>
  </cols>
  <sheetData>
    <row r="1" spans="1:8" ht="26.25">
      <c r="A1" s="39" t="s">
        <v>31</v>
      </c>
      <c r="B1" s="39"/>
      <c r="C1" s="39"/>
      <c r="D1" s="39"/>
      <c r="E1" s="39"/>
      <c r="F1" s="39"/>
      <c r="G1" s="39"/>
      <c r="H1" s="39"/>
    </row>
    <row r="2" spans="1:8">
      <c r="A2" s="40"/>
      <c r="B2" s="40"/>
      <c r="C2" s="2"/>
      <c r="D2" s="2"/>
      <c r="E2" s="2"/>
      <c r="F2" s="2"/>
      <c r="G2" s="2"/>
      <c r="H2" s="3" t="s">
        <v>32</v>
      </c>
    </row>
    <row r="3" spans="1:8">
      <c r="A3" s="4" t="s">
        <v>33</v>
      </c>
      <c r="B3" s="4" t="s">
        <v>34</v>
      </c>
      <c r="C3" s="4" t="s">
        <v>35</v>
      </c>
      <c r="D3" s="4" t="s">
        <v>36</v>
      </c>
      <c r="E3" s="4" t="s">
        <v>37</v>
      </c>
      <c r="F3" s="4" t="s">
        <v>38</v>
      </c>
      <c r="G3" s="4" t="s">
        <v>39</v>
      </c>
      <c r="H3" s="4" t="s">
        <v>40</v>
      </c>
    </row>
    <row r="4" spans="1:8">
      <c r="A4" s="4" t="s">
        <v>41</v>
      </c>
      <c r="B4" s="4" t="s">
        <v>42</v>
      </c>
      <c r="C4" s="4" t="s">
        <v>43</v>
      </c>
      <c r="D4" s="4">
        <v>6</v>
      </c>
      <c r="E4" s="5">
        <v>1200000</v>
      </c>
      <c r="F4" s="6">
        <v>0.03</v>
      </c>
      <c r="G4" s="5">
        <v>156000</v>
      </c>
      <c r="H4" s="5">
        <v>1356000</v>
      </c>
    </row>
    <row r="5" spans="1:8">
      <c r="A5" s="4" t="s">
        <v>44</v>
      </c>
      <c r="B5" s="4" t="s">
        <v>45</v>
      </c>
      <c r="C5" s="4" t="s">
        <v>46</v>
      </c>
      <c r="D5" s="4">
        <v>12</v>
      </c>
      <c r="E5" s="5">
        <v>995000</v>
      </c>
      <c r="F5" s="7">
        <v>0.05</v>
      </c>
      <c r="G5" s="5">
        <v>149250</v>
      </c>
      <c r="H5" s="5">
        <v>1144250</v>
      </c>
    </row>
    <row r="6" spans="1:8">
      <c r="A6" s="4" t="s">
        <v>47</v>
      </c>
      <c r="B6" s="4" t="s">
        <v>48</v>
      </c>
      <c r="C6" s="4" t="s">
        <v>49</v>
      </c>
      <c r="D6" s="4">
        <v>30</v>
      </c>
      <c r="E6" s="5">
        <v>1450000</v>
      </c>
      <c r="F6" s="6">
        <v>0.1</v>
      </c>
      <c r="G6" s="5">
        <v>290000</v>
      </c>
      <c r="H6" s="5">
        <v>1740000</v>
      </c>
    </row>
    <row r="7" spans="1:8">
      <c r="A7" s="4" t="s">
        <v>50</v>
      </c>
      <c r="B7" s="4" t="s">
        <v>51</v>
      </c>
      <c r="C7" s="4" t="s">
        <v>43</v>
      </c>
      <c r="D7" s="4">
        <v>15</v>
      </c>
      <c r="E7" s="5">
        <v>1200000</v>
      </c>
      <c r="F7" s="6">
        <v>0.05</v>
      </c>
      <c r="G7" s="5">
        <v>180000</v>
      </c>
      <c r="H7" s="5">
        <v>1380000</v>
      </c>
    </row>
    <row r="8" spans="1:8">
      <c r="A8" s="4" t="s">
        <v>52</v>
      </c>
      <c r="B8" s="4" t="s">
        <v>51</v>
      </c>
      <c r="C8" s="4" t="s">
        <v>53</v>
      </c>
      <c r="D8" s="4">
        <v>10</v>
      </c>
      <c r="E8" s="5">
        <v>1350000</v>
      </c>
      <c r="F8" s="6">
        <v>7.0000000000000007E-2</v>
      </c>
      <c r="G8" s="5">
        <v>202500</v>
      </c>
      <c r="H8" s="5">
        <v>1552500</v>
      </c>
    </row>
    <row r="9" spans="1:8">
      <c r="A9" s="4" t="s">
        <v>54</v>
      </c>
      <c r="B9" s="4" t="s">
        <v>42</v>
      </c>
      <c r="C9" s="4" t="s">
        <v>49</v>
      </c>
      <c r="D9" s="4">
        <v>24</v>
      </c>
      <c r="E9" s="5">
        <v>1450000</v>
      </c>
      <c r="F9" s="6">
        <v>7.0000000000000007E-2</v>
      </c>
      <c r="G9" s="5">
        <v>246500</v>
      </c>
      <c r="H9" s="5">
        <v>1696500</v>
      </c>
    </row>
    <row r="10" spans="1:8">
      <c r="A10" s="4" t="s">
        <v>55</v>
      </c>
      <c r="B10" s="4" t="s">
        <v>48</v>
      </c>
      <c r="C10" s="4" t="s">
        <v>43</v>
      </c>
      <c r="D10" s="4">
        <v>18</v>
      </c>
      <c r="E10" s="5">
        <v>1200000</v>
      </c>
      <c r="F10" s="6">
        <v>0.05</v>
      </c>
      <c r="G10" s="5">
        <v>180000</v>
      </c>
      <c r="H10" s="5">
        <v>1380000</v>
      </c>
    </row>
    <row r="11" spans="1:8">
      <c r="A11" s="4" t="s">
        <v>56</v>
      </c>
      <c r="B11" s="4" t="s">
        <v>48</v>
      </c>
      <c r="C11" s="4" t="s">
        <v>53</v>
      </c>
      <c r="D11" s="4">
        <v>20</v>
      </c>
      <c r="E11" s="5">
        <v>1350000</v>
      </c>
      <c r="F11" s="6">
        <v>7.0000000000000007E-2</v>
      </c>
      <c r="G11" s="5">
        <v>229500</v>
      </c>
      <c r="H11" s="5">
        <v>1579500</v>
      </c>
    </row>
    <row r="12" spans="1:8">
      <c r="A12" s="8" t="s">
        <v>57</v>
      </c>
      <c r="B12" s="8" t="s">
        <v>58</v>
      </c>
      <c r="C12" s="8" t="s">
        <v>59</v>
      </c>
      <c r="D12" s="8">
        <v>24</v>
      </c>
      <c r="E12" s="9">
        <v>1055000</v>
      </c>
      <c r="F12" s="7">
        <v>7.0000000000000007E-2</v>
      </c>
      <c r="G12" s="5">
        <v>179350</v>
      </c>
      <c r="H12" s="5">
        <v>1234350</v>
      </c>
    </row>
    <row r="13" spans="1:8">
      <c r="A13" s="4" t="s">
        <v>60</v>
      </c>
      <c r="B13" s="4" t="s">
        <v>42</v>
      </c>
      <c r="C13" s="4" t="s">
        <v>53</v>
      </c>
      <c r="D13" s="4">
        <v>25</v>
      </c>
      <c r="E13" s="5">
        <v>1350000</v>
      </c>
      <c r="F13" s="6">
        <v>7.0000000000000007E-2</v>
      </c>
      <c r="G13" s="5">
        <v>229500</v>
      </c>
      <c r="H13" s="5">
        <v>1579500</v>
      </c>
    </row>
    <row r="14" spans="1:8">
      <c r="A14" s="4" t="s">
        <v>61</v>
      </c>
      <c r="B14" s="4" t="s">
        <v>51</v>
      </c>
      <c r="C14" s="4" t="s">
        <v>49</v>
      </c>
      <c r="D14" s="4">
        <v>28</v>
      </c>
      <c r="E14" s="5">
        <v>1450000</v>
      </c>
      <c r="F14" s="6">
        <v>7.0000000000000007E-2</v>
      </c>
      <c r="G14" s="5">
        <v>246500</v>
      </c>
      <c r="H14" s="5">
        <v>1696500</v>
      </c>
    </row>
    <row r="15" spans="1:8">
      <c r="A15" s="8" t="s">
        <v>62</v>
      </c>
      <c r="B15" s="8" t="s">
        <v>63</v>
      </c>
      <c r="C15" s="8" t="s">
        <v>64</v>
      </c>
      <c r="D15" s="8">
        <v>19</v>
      </c>
      <c r="E15" s="9">
        <v>1125000</v>
      </c>
      <c r="F15" s="7">
        <v>0.05</v>
      </c>
      <c r="G15" s="5">
        <v>168750</v>
      </c>
      <c r="H15" s="5">
        <v>1293750</v>
      </c>
    </row>
    <row r="17" spans="1:8">
      <c r="A17" s="38" t="s">
        <v>36</v>
      </c>
      <c r="B17" s="38" t="s">
        <v>38</v>
      </c>
    </row>
    <row r="18" spans="1:8">
      <c r="A18" s="54" t="s">
        <v>283</v>
      </c>
      <c r="B18" s="54" t="s">
        <v>284</v>
      </c>
    </row>
    <row r="20" spans="1:8">
      <c r="A20" s="38" t="s">
        <v>33</v>
      </c>
      <c r="B20" s="38" t="s">
        <v>34</v>
      </c>
      <c r="C20" s="38" t="s">
        <v>35</v>
      </c>
      <c r="D20" s="38" t="s">
        <v>36</v>
      </c>
      <c r="E20" s="38" t="s">
        <v>37</v>
      </c>
      <c r="F20" s="38" t="s">
        <v>38</v>
      </c>
      <c r="G20" s="38" t="s">
        <v>39</v>
      </c>
      <c r="H20" s="38" t="s">
        <v>40</v>
      </c>
    </row>
    <row r="21" spans="1:8">
      <c r="A21" s="38" t="s">
        <v>47</v>
      </c>
      <c r="B21" s="38" t="s">
        <v>48</v>
      </c>
      <c r="C21" s="38" t="s">
        <v>49</v>
      </c>
      <c r="D21" s="38">
        <v>30</v>
      </c>
      <c r="E21" s="5">
        <v>1450000</v>
      </c>
      <c r="F21" s="6">
        <v>0.1</v>
      </c>
      <c r="G21" s="5">
        <v>290000</v>
      </c>
      <c r="H21" s="5">
        <v>1740000</v>
      </c>
    </row>
    <row r="22" spans="1:8">
      <c r="A22" s="38" t="s">
        <v>54</v>
      </c>
      <c r="B22" s="38" t="s">
        <v>42</v>
      </c>
      <c r="C22" s="38" t="s">
        <v>49</v>
      </c>
      <c r="D22" s="38">
        <v>24</v>
      </c>
      <c r="E22" s="5">
        <v>1450000</v>
      </c>
      <c r="F22" s="6">
        <v>7.0000000000000007E-2</v>
      </c>
      <c r="G22" s="5">
        <v>246500</v>
      </c>
      <c r="H22" s="5">
        <v>1696500</v>
      </c>
    </row>
    <row r="23" spans="1:8">
      <c r="A23" s="38" t="s">
        <v>56</v>
      </c>
      <c r="B23" s="38" t="s">
        <v>48</v>
      </c>
      <c r="C23" s="38" t="s">
        <v>53</v>
      </c>
      <c r="D23" s="38">
        <v>20</v>
      </c>
      <c r="E23" s="5">
        <v>1350000</v>
      </c>
      <c r="F23" s="6">
        <v>7.0000000000000007E-2</v>
      </c>
      <c r="G23" s="5">
        <v>229500</v>
      </c>
      <c r="H23" s="5">
        <v>1579500</v>
      </c>
    </row>
    <row r="24" spans="1:8">
      <c r="A24" s="8" t="s">
        <v>57</v>
      </c>
      <c r="B24" s="8" t="s">
        <v>58</v>
      </c>
      <c r="C24" s="8" t="s">
        <v>46</v>
      </c>
      <c r="D24" s="8">
        <v>24</v>
      </c>
      <c r="E24" s="9">
        <v>1055000</v>
      </c>
      <c r="F24" s="7">
        <v>7.0000000000000007E-2</v>
      </c>
      <c r="G24" s="5">
        <v>179350</v>
      </c>
      <c r="H24" s="5">
        <v>1234350</v>
      </c>
    </row>
    <row r="25" spans="1:8">
      <c r="A25" s="38" t="s">
        <v>60</v>
      </c>
      <c r="B25" s="38" t="s">
        <v>42</v>
      </c>
      <c r="C25" s="38" t="s">
        <v>53</v>
      </c>
      <c r="D25" s="38">
        <v>25</v>
      </c>
      <c r="E25" s="5">
        <v>1350000</v>
      </c>
      <c r="F25" s="6">
        <v>7.0000000000000007E-2</v>
      </c>
      <c r="G25" s="5">
        <v>229500</v>
      </c>
      <c r="H25" s="5">
        <v>1579500</v>
      </c>
    </row>
    <row r="26" spans="1:8">
      <c r="A26" s="38" t="s">
        <v>61</v>
      </c>
      <c r="B26" s="38" t="s">
        <v>51</v>
      </c>
      <c r="C26" s="38" t="s">
        <v>49</v>
      </c>
      <c r="D26" s="38">
        <v>28</v>
      </c>
      <c r="E26" s="5">
        <v>1450000</v>
      </c>
      <c r="F26" s="6">
        <v>7.0000000000000007E-2</v>
      </c>
      <c r="G26" s="5">
        <v>246500</v>
      </c>
      <c r="H26" s="5">
        <v>1696500</v>
      </c>
    </row>
  </sheetData>
  <mergeCells count="2">
    <mergeCell ref="A1:H1"/>
    <mergeCell ref="A2:B2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32"/>
  <sheetViews>
    <sheetView tabSelected="1" workbookViewId="0">
      <selection activeCell="X1" sqref="X1"/>
    </sheetView>
  </sheetViews>
  <sheetFormatPr defaultRowHeight="16.5"/>
  <cols>
    <col min="1" max="1" width="10.625" customWidth="1"/>
    <col min="2" max="2" width="12.375" customWidth="1"/>
    <col min="3" max="3" width="11.25" customWidth="1"/>
    <col min="7" max="7" width="10.625" customWidth="1"/>
    <col min="8" max="8" width="16.125" bestFit="1" customWidth="1"/>
    <col min="9" max="9" width="10.625" bestFit="1" customWidth="1"/>
    <col min="11" max="13" width="9.875" customWidth="1"/>
  </cols>
  <sheetData>
    <row r="1" spans="1:14">
      <c r="A1" s="10" t="s">
        <v>65</v>
      </c>
      <c r="B1" s="11" t="s">
        <v>66</v>
      </c>
      <c r="C1" s="2"/>
      <c r="D1" s="11"/>
      <c r="E1" s="2"/>
      <c r="F1" s="2"/>
      <c r="G1" s="10" t="s">
        <v>67</v>
      </c>
      <c r="H1" s="11" t="s">
        <v>68</v>
      </c>
      <c r="I1" s="2"/>
      <c r="J1" s="2"/>
      <c r="K1" s="2"/>
      <c r="L1" s="2"/>
      <c r="M1" s="2"/>
      <c r="N1" s="2"/>
    </row>
    <row r="2" spans="1:14">
      <c r="A2" s="4" t="s">
        <v>69</v>
      </c>
      <c r="B2" s="4" t="s">
        <v>70</v>
      </c>
      <c r="C2" s="4" t="s">
        <v>71</v>
      </c>
      <c r="D2" s="4" t="s">
        <v>72</v>
      </c>
      <c r="E2" s="4" t="s">
        <v>73</v>
      </c>
      <c r="F2" s="2"/>
      <c r="G2" s="4" t="s">
        <v>74</v>
      </c>
      <c r="H2" s="8" t="s">
        <v>75</v>
      </c>
      <c r="I2" s="25" t="s">
        <v>76</v>
      </c>
      <c r="J2" s="2"/>
      <c r="K2" s="2"/>
      <c r="L2" s="2"/>
      <c r="M2" s="2"/>
      <c r="N2" s="2"/>
    </row>
    <row r="3" spans="1:14">
      <c r="A3" s="4" t="s">
        <v>77</v>
      </c>
      <c r="B3" s="12">
        <v>84</v>
      </c>
      <c r="C3" s="12">
        <v>88</v>
      </c>
      <c r="D3" s="12">
        <v>85</v>
      </c>
      <c r="E3" s="12">
        <v>78</v>
      </c>
      <c r="F3" s="2"/>
      <c r="G3" s="4" t="s">
        <v>78</v>
      </c>
      <c r="H3" s="13">
        <v>25.6</v>
      </c>
      <c r="I3" s="13" t="str">
        <f>IF(SMALL($H$3:$H$11,5)&gt;=H3,"결승진출","")</f>
        <v/>
      </c>
      <c r="J3" s="2"/>
      <c r="K3" s="2"/>
      <c r="L3" s="2"/>
      <c r="M3" s="2"/>
      <c r="N3" s="2"/>
    </row>
    <row r="4" spans="1:14">
      <c r="A4" s="4" t="s">
        <v>79</v>
      </c>
      <c r="B4" s="12">
        <v>85</v>
      </c>
      <c r="C4" s="12">
        <v>54</v>
      </c>
      <c r="D4" s="12">
        <v>68</v>
      </c>
      <c r="E4" s="12">
        <v>59</v>
      </c>
      <c r="F4" s="2"/>
      <c r="G4" s="4" t="s">
        <v>80</v>
      </c>
      <c r="H4" s="13">
        <v>23.4</v>
      </c>
      <c r="I4" s="13" t="str">
        <f t="shared" ref="I4:I11" si="0">IF(SMALL($H$3:$H$11,5)&gt;=H4,"결승진출","")</f>
        <v>결승진출</v>
      </c>
      <c r="J4" s="2"/>
      <c r="K4" s="2"/>
      <c r="L4" s="2"/>
      <c r="M4" s="2"/>
      <c r="N4" s="2"/>
    </row>
    <row r="5" spans="1:14">
      <c r="A5" s="4" t="s">
        <v>81</v>
      </c>
      <c r="B5" s="12">
        <v>75</v>
      </c>
      <c r="C5" s="12">
        <v>82</v>
      </c>
      <c r="D5" s="12">
        <v>64</v>
      </c>
      <c r="E5" s="12">
        <v>70</v>
      </c>
      <c r="F5" s="2"/>
      <c r="G5" s="4" t="s">
        <v>82</v>
      </c>
      <c r="H5" s="13">
        <v>24.7</v>
      </c>
      <c r="I5" s="13" t="str">
        <f t="shared" si="0"/>
        <v/>
      </c>
      <c r="J5" s="2"/>
      <c r="K5" s="2"/>
      <c r="L5" s="2"/>
      <c r="M5" s="2"/>
      <c r="N5" s="2"/>
    </row>
    <row r="6" spans="1:14">
      <c r="A6" s="4" t="s">
        <v>83</v>
      </c>
      <c r="B6" s="12">
        <v>88</v>
      </c>
      <c r="C6" s="12">
        <v>83</v>
      </c>
      <c r="D6" s="12">
        <v>89</v>
      </c>
      <c r="E6" s="12">
        <v>90</v>
      </c>
      <c r="F6" s="2"/>
      <c r="G6" s="4" t="s">
        <v>84</v>
      </c>
      <c r="H6" s="13">
        <v>22.9</v>
      </c>
      <c r="I6" s="13" t="str">
        <f t="shared" si="0"/>
        <v>결승진출</v>
      </c>
      <c r="J6" s="2"/>
      <c r="K6" s="2"/>
      <c r="L6" s="2"/>
      <c r="M6" s="2"/>
      <c r="N6" s="2"/>
    </row>
    <row r="7" spans="1:14">
      <c r="A7" s="4" t="s">
        <v>85</v>
      </c>
      <c r="B7" s="12" t="s">
        <v>86</v>
      </c>
      <c r="C7" s="12">
        <v>55</v>
      </c>
      <c r="D7" s="12">
        <v>54</v>
      </c>
      <c r="E7" s="12">
        <v>60</v>
      </c>
      <c r="F7" s="2"/>
      <c r="G7" s="4" t="s">
        <v>87</v>
      </c>
      <c r="H7" s="13">
        <v>23.7</v>
      </c>
      <c r="I7" s="13" t="str">
        <f t="shared" si="0"/>
        <v>결승진출</v>
      </c>
      <c r="J7" s="2"/>
      <c r="K7" s="2"/>
      <c r="L7" s="2"/>
      <c r="M7" s="2"/>
      <c r="N7" s="2"/>
    </row>
    <row r="8" spans="1:14">
      <c r="A8" s="4" t="s">
        <v>88</v>
      </c>
      <c r="B8" s="12">
        <v>65</v>
      </c>
      <c r="C8" s="12">
        <v>44</v>
      </c>
      <c r="D8" s="12" t="s">
        <v>86</v>
      </c>
      <c r="E8" s="12" t="s">
        <v>86</v>
      </c>
      <c r="F8" s="2"/>
      <c r="G8" s="4" t="s">
        <v>89</v>
      </c>
      <c r="H8" s="13">
        <v>25.1</v>
      </c>
      <c r="I8" s="13" t="str">
        <f t="shared" si="0"/>
        <v/>
      </c>
      <c r="J8" s="2"/>
      <c r="K8" s="2"/>
      <c r="L8" s="2"/>
      <c r="M8" s="2"/>
      <c r="N8" s="2"/>
    </row>
    <row r="9" spans="1:14">
      <c r="A9" s="4" t="s">
        <v>90</v>
      </c>
      <c r="B9" s="12">
        <v>90</v>
      </c>
      <c r="C9" s="12">
        <v>75</v>
      </c>
      <c r="D9" s="12">
        <v>68</v>
      </c>
      <c r="E9" s="12">
        <v>85</v>
      </c>
      <c r="F9" s="2"/>
      <c r="G9" s="4" t="s">
        <v>91</v>
      </c>
      <c r="H9" s="13">
        <v>22.5</v>
      </c>
      <c r="I9" s="13" t="str">
        <f t="shared" si="0"/>
        <v>결승진출</v>
      </c>
      <c r="J9" s="2"/>
      <c r="K9" s="2"/>
      <c r="L9" s="2"/>
      <c r="M9" s="2"/>
      <c r="N9" s="2"/>
    </row>
    <row r="10" spans="1:14">
      <c r="A10" s="4" t="s">
        <v>92</v>
      </c>
      <c r="B10" s="12">
        <v>76</v>
      </c>
      <c r="C10" s="12">
        <v>82</v>
      </c>
      <c r="D10" s="12">
        <v>84</v>
      </c>
      <c r="E10" s="12">
        <v>83</v>
      </c>
      <c r="F10" s="2"/>
      <c r="G10" s="4" t="s">
        <v>93</v>
      </c>
      <c r="H10" s="13">
        <v>20.5</v>
      </c>
      <c r="I10" s="13" t="str">
        <f t="shared" si="0"/>
        <v>결승진출</v>
      </c>
      <c r="J10" s="2"/>
      <c r="K10" s="2"/>
      <c r="L10" s="2"/>
      <c r="M10" s="2"/>
      <c r="N10" s="2"/>
    </row>
    <row r="11" spans="1:14">
      <c r="A11" s="23" t="s">
        <v>94</v>
      </c>
      <c r="B11" s="4" t="str">
        <f>COUNTIFS(B3:E3,"&gt;=80",B3:E3,"&lt;90")&amp;"명"</f>
        <v>3명</v>
      </c>
      <c r="C11" s="38" t="str">
        <f t="shared" ref="C11:E11" si="1">COUNTIFS(C3:F3,"&gt;=80",C3:F3,"&lt;90")&amp;"명"</f>
        <v>2명</v>
      </c>
      <c r="D11" s="38" t="str">
        <f t="shared" si="1"/>
        <v>1명</v>
      </c>
      <c r="E11" s="38" t="str">
        <f t="shared" si="1"/>
        <v>0명</v>
      </c>
      <c r="F11" s="2"/>
      <c r="G11" s="4" t="s">
        <v>95</v>
      </c>
      <c r="H11" s="13">
        <v>24.8</v>
      </c>
      <c r="I11" s="13" t="str">
        <f t="shared" si="0"/>
        <v/>
      </c>
      <c r="J11" s="2"/>
      <c r="K11" s="2"/>
      <c r="L11" s="2"/>
      <c r="M11" s="2"/>
      <c r="N11" s="2"/>
    </row>
    <row r="12" spans="1:14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>
      <c r="A13" s="10" t="s">
        <v>96</v>
      </c>
      <c r="B13" s="14" t="s">
        <v>97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>
      <c r="A14" s="15" t="s">
        <v>98</v>
      </c>
      <c r="B14" s="15" t="s">
        <v>99</v>
      </c>
      <c r="C14" s="16" t="s">
        <v>100</v>
      </c>
      <c r="D14" s="24" t="s">
        <v>101</v>
      </c>
      <c r="E14" s="2"/>
      <c r="F14" s="41" t="s">
        <v>102</v>
      </c>
      <c r="G14" s="41"/>
      <c r="H14" s="2"/>
      <c r="I14" s="2"/>
      <c r="J14" s="2"/>
      <c r="K14" s="2"/>
      <c r="L14" s="2"/>
      <c r="M14" s="2"/>
      <c r="N14" s="2"/>
    </row>
    <row r="15" spans="1:14">
      <c r="A15" s="4">
        <v>1</v>
      </c>
      <c r="B15" s="15" t="s">
        <v>103</v>
      </c>
      <c r="C15" s="4" t="s">
        <v>104</v>
      </c>
      <c r="D15" s="17" t="str">
        <f>VLOOKUP(VALUE(LEFT(C15,1)),$F$16:$G$20,2,0)</f>
        <v>회사원</v>
      </c>
      <c r="E15" s="2"/>
      <c r="F15" s="15" t="s">
        <v>105</v>
      </c>
      <c r="G15" s="15" t="s">
        <v>106</v>
      </c>
      <c r="H15" s="2"/>
      <c r="I15" s="2"/>
      <c r="J15" s="2"/>
      <c r="K15" s="2"/>
      <c r="L15" s="2"/>
      <c r="M15" s="2"/>
      <c r="N15" s="2"/>
    </row>
    <row r="16" spans="1:14">
      <c r="A16" s="4">
        <v>2</v>
      </c>
      <c r="B16" s="15" t="s">
        <v>107</v>
      </c>
      <c r="C16" s="18" t="s">
        <v>108</v>
      </c>
      <c r="D16" s="17" t="str">
        <f t="shared" ref="D16:D20" si="2">VLOOKUP(VALUE(LEFT(C16,1)),$F$16:$G$20,2,0)</f>
        <v>학생</v>
      </c>
      <c r="E16" s="2"/>
      <c r="F16" s="13">
        <v>1</v>
      </c>
      <c r="G16" s="15" t="s">
        <v>109</v>
      </c>
      <c r="H16" s="2"/>
      <c r="I16" s="2"/>
      <c r="J16" s="2"/>
      <c r="K16" s="2"/>
      <c r="L16" s="2"/>
      <c r="M16" s="2"/>
      <c r="N16" s="2"/>
    </row>
    <row r="17" spans="1:14">
      <c r="A17" s="4">
        <v>3</v>
      </c>
      <c r="B17" s="15" t="s">
        <v>110</v>
      </c>
      <c r="C17" s="4" t="s">
        <v>111</v>
      </c>
      <c r="D17" s="17" t="str">
        <f t="shared" si="2"/>
        <v>공무원</v>
      </c>
      <c r="E17" s="2"/>
      <c r="F17" s="13">
        <v>2</v>
      </c>
      <c r="G17" s="15" t="s">
        <v>112</v>
      </c>
      <c r="H17" s="2"/>
      <c r="I17" s="2"/>
      <c r="J17" s="2"/>
      <c r="K17" s="2"/>
      <c r="L17" s="2"/>
      <c r="M17" s="2"/>
      <c r="N17" s="2"/>
    </row>
    <row r="18" spans="1:14">
      <c r="A18" s="4">
        <v>4</v>
      </c>
      <c r="B18" s="15" t="s">
        <v>113</v>
      </c>
      <c r="C18" s="4" t="s">
        <v>114</v>
      </c>
      <c r="D18" s="17" t="str">
        <f t="shared" si="2"/>
        <v>군인</v>
      </c>
      <c r="E18" s="2"/>
      <c r="F18" s="13">
        <v>3</v>
      </c>
      <c r="G18" s="15" t="s">
        <v>115</v>
      </c>
      <c r="H18" s="2"/>
      <c r="I18" s="2"/>
      <c r="J18" s="2"/>
      <c r="K18" s="2"/>
      <c r="L18" s="2"/>
      <c r="M18" s="2"/>
      <c r="N18" s="2"/>
    </row>
    <row r="19" spans="1:14">
      <c r="A19" s="4">
        <v>5</v>
      </c>
      <c r="B19" s="15" t="s">
        <v>116</v>
      </c>
      <c r="C19" s="4" t="s">
        <v>117</v>
      </c>
      <c r="D19" s="17" t="str">
        <f t="shared" si="2"/>
        <v>교사</v>
      </c>
      <c r="E19" s="2"/>
      <c r="F19" s="13">
        <v>4</v>
      </c>
      <c r="G19" s="15" t="s">
        <v>118</v>
      </c>
      <c r="H19" s="2"/>
      <c r="I19" s="2"/>
      <c r="J19" s="2"/>
      <c r="K19" s="2"/>
      <c r="L19" s="2"/>
      <c r="M19" s="2"/>
      <c r="N19" s="2"/>
    </row>
    <row r="20" spans="1:14">
      <c r="A20" s="4">
        <v>6</v>
      </c>
      <c r="B20" s="15" t="s">
        <v>119</v>
      </c>
      <c r="C20" s="4" t="s">
        <v>120</v>
      </c>
      <c r="D20" s="17" t="str">
        <f t="shared" si="2"/>
        <v>회사원</v>
      </c>
      <c r="E20" s="2"/>
      <c r="F20" s="13">
        <v>5</v>
      </c>
      <c r="G20" s="15" t="s">
        <v>121</v>
      </c>
      <c r="H20" s="2"/>
      <c r="I20" s="2"/>
      <c r="J20" s="2"/>
      <c r="K20" s="2"/>
      <c r="L20" s="2"/>
      <c r="M20" s="2"/>
      <c r="N20" s="2"/>
    </row>
    <row r="21" spans="1:14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1:14">
      <c r="A22" s="10" t="s">
        <v>122</v>
      </c>
      <c r="B22" s="19" t="s">
        <v>123</v>
      </c>
      <c r="C22" s="11"/>
      <c r="D22" s="2"/>
      <c r="E22" s="2"/>
      <c r="F22" s="2" t="s">
        <v>124</v>
      </c>
      <c r="G22" s="14" t="s">
        <v>125</v>
      </c>
      <c r="H22" s="2"/>
      <c r="I22" s="2"/>
      <c r="J22" s="2"/>
      <c r="K22" s="2"/>
      <c r="L22" s="2"/>
      <c r="M22" s="2"/>
      <c r="N22" s="2"/>
    </row>
    <row r="23" spans="1:14">
      <c r="A23" s="4" t="s">
        <v>126</v>
      </c>
      <c r="B23" s="20" t="s">
        <v>127</v>
      </c>
      <c r="C23" s="23" t="s">
        <v>128</v>
      </c>
      <c r="D23" s="2"/>
      <c r="E23" s="2"/>
      <c r="F23" s="4" t="s">
        <v>129</v>
      </c>
      <c r="G23" s="4" t="s">
        <v>130</v>
      </c>
      <c r="H23" s="4" t="s">
        <v>131</v>
      </c>
      <c r="I23" s="8" t="s">
        <v>132</v>
      </c>
      <c r="J23" s="2"/>
      <c r="K23" s="42" t="s">
        <v>133</v>
      </c>
      <c r="L23" s="42"/>
      <c r="M23" s="42"/>
      <c r="N23" s="2"/>
    </row>
    <row r="24" spans="1:14">
      <c r="A24" s="4" t="s">
        <v>134</v>
      </c>
      <c r="B24" s="21">
        <v>36600</v>
      </c>
      <c r="C24" s="22">
        <f ca="1">_xlfn.DAYS(TODAY(),B24)</f>
        <v>7781</v>
      </c>
      <c r="D24" s="2"/>
      <c r="E24" s="2"/>
      <c r="F24" s="4" t="s">
        <v>135</v>
      </c>
      <c r="G24" s="4">
        <v>200</v>
      </c>
      <c r="H24" s="4">
        <v>25</v>
      </c>
      <c r="I24" s="22">
        <f t="shared" ref="I24:I30" si="3">G24*10000+H24*20000</f>
        <v>2500000</v>
      </c>
      <c r="J24" s="2"/>
      <c r="K24" s="43">
        <f>AVERAGEIFS(I24:I30,G24:G30,"&gt;=150")</f>
        <v>2175000</v>
      </c>
      <c r="L24" s="43"/>
      <c r="M24" s="43"/>
      <c r="N24" s="2"/>
    </row>
    <row r="25" spans="1:14">
      <c r="A25" s="4" t="s">
        <v>136</v>
      </c>
      <c r="B25" s="21">
        <v>36519</v>
      </c>
      <c r="C25" s="37">
        <f t="shared" ref="C25:C30" ca="1" si="4">_xlfn.DAYS(TODAY(),B25)</f>
        <v>7862</v>
      </c>
      <c r="D25" s="2"/>
      <c r="E25" s="2"/>
      <c r="F25" s="4" t="s">
        <v>137</v>
      </c>
      <c r="G25" s="4">
        <v>100</v>
      </c>
      <c r="H25" s="4">
        <v>12</v>
      </c>
      <c r="I25" s="22">
        <f t="shared" si="3"/>
        <v>1240000</v>
      </c>
      <c r="J25" s="2"/>
      <c r="K25" s="2"/>
      <c r="L25" s="2"/>
      <c r="M25" s="2"/>
      <c r="N25" s="2"/>
    </row>
    <row r="26" spans="1:14">
      <c r="A26" s="4" t="s">
        <v>138</v>
      </c>
      <c r="B26" s="21">
        <v>37289</v>
      </c>
      <c r="C26" s="37">
        <f t="shared" ca="1" si="4"/>
        <v>7092</v>
      </c>
      <c r="D26" s="2"/>
      <c r="E26" s="2"/>
      <c r="F26" s="4" t="s">
        <v>139</v>
      </c>
      <c r="G26" s="4">
        <v>130</v>
      </c>
      <c r="H26" s="4">
        <v>30</v>
      </c>
      <c r="I26" s="22">
        <f t="shared" si="3"/>
        <v>1900000</v>
      </c>
      <c r="J26" s="2"/>
      <c r="K26" s="2"/>
      <c r="L26" s="2"/>
      <c r="M26" s="2"/>
      <c r="N26" s="2"/>
    </row>
    <row r="27" spans="1:14">
      <c r="A27" s="4" t="s">
        <v>140</v>
      </c>
      <c r="B27" s="21">
        <v>37683</v>
      </c>
      <c r="C27" s="37">
        <f t="shared" ca="1" si="4"/>
        <v>6698</v>
      </c>
      <c r="D27" s="2"/>
      <c r="E27" s="2"/>
      <c r="F27" s="4" t="s">
        <v>141</v>
      </c>
      <c r="G27" s="4">
        <v>150</v>
      </c>
      <c r="H27" s="4">
        <v>45</v>
      </c>
      <c r="I27" s="22">
        <f t="shared" si="3"/>
        <v>2400000</v>
      </c>
      <c r="J27" s="2"/>
      <c r="K27" s="2"/>
      <c r="L27" s="2"/>
      <c r="M27" s="74"/>
      <c r="N27" s="2"/>
    </row>
    <row r="28" spans="1:14">
      <c r="A28" s="4" t="s">
        <v>142</v>
      </c>
      <c r="B28" s="21">
        <v>36141</v>
      </c>
      <c r="C28" s="37">
        <f t="shared" ca="1" si="4"/>
        <v>8240</v>
      </c>
      <c r="D28" s="2"/>
      <c r="E28" s="2"/>
      <c r="F28" s="4" t="s">
        <v>143</v>
      </c>
      <c r="G28" s="4">
        <v>79</v>
      </c>
      <c r="H28" s="4">
        <v>34</v>
      </c>
      <c r="I28" s="22">
        <f t="shared" si="3"/>
        <v>1470000</v>
      </c>
      <c r="J28" s="2"/>
      <c r="K28" s="2"/>
      <c r="L28" s="2"/>
      <c r="M28" s="2"/>
      <c r="N28" s="2"/>
    </row>
    <row r="29" spans="1:14">
      <c r="A29" s="4" t="s">
        <v>144</v>
      </c>
      <c r="B29" s="21">
        <v>36892</v>
      </c>
      <c r="C29" s="37">
        <f t="shared" ca="1" si="4"/>
        <v>7489</v>
      </c>
      <c r="D29" s="2"/>
      <c r="E29" s="2"/>
      <c r="F29" s="4" t="s">
        <v>145</v>
      </c>
      <c r="G29" s="4">
        <v>180</v>
      </c>
      <c r="H29" s="4">
        <v>10</v>
      </c>
      <c r="I29" s="22">
        <f t="shared" si="3"/>
        <v>2000000</v>
      </c>
      <c r="J29" s="2"/>
      <c r="K29" s="2"/>
      <c r="L29" s="2"/>
      <c r="M29" s="2"/>
      <c r="N29" s="2"/>
    </row>
    <row r="30" spans="1:14">
      <c r="A30" s="4" t="s">
        <v>146</v>
      </c>
      <c r="B30" s="21">
        <v>36475</v>
      </c>
      <c r="C30" s="37">
        <f t="shared" ca="1" si="4"/>
        <v>7906</v>
      </c>
      <c r="D30" s="2"/>
      <c r="E30" s="2"/>
      <c r="F30" s="4" t="s">
        <v>147</v>
      </c>
      <c r="G30" s="4">
        <v>150</v>
      </c>
      <c r="H30" s="4">
        <v>15</v>
      </c>
      <c r="I30" s="22">
        <f t="shared" si="3"/>
        <v>1800000</v>
      </c>
      <c r="J30" s="2"/>
      <c r="K30" s="2"/>
      <c r="L30" s="2"/>
      <c r="M30" s="2"/>
      <c r="N30" s="2"/>
    </row>
    <row r="31" spans="1:14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</row>
    <row r="32" spans="1:14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</row>
  </sheetData>
  <mergeCells count="3">
    <mergeCell ref="F14:G14"/>
    <mergeCell ref="K23:M23"/>
    <mergeCell ref="K24:M24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12507F-4D7B-4D33-8AE4-A3EE8FB57B47}">
  <sheetPr>
    <outlinePr summaryBelow="0"/>
  </sheetPr>
  <dimension ref="B1:F13"/>
  <sheetViews>
    <sheetView showGridLines="0" workbookViewId="0"/>
  </sheetViews>
  <sheetFormatPr defaultRowHeight="16.5" outlineLevelRow="1" outlineLevelCol="1"/>
  <cols>
    <col min="3" max="3" width="15.125" bestFit="1" customWidth="1"/>
    <col min="4" max="6" width="11.875" bestFit="1" customWidth="1" outlineLevel="1"/>
  </cols>
  <sheetData>
    <row r="1" spans="2:6" ht="17.25" thickBot="1"/>
    <row r="2" spans="2:6">
      <c r="B2" s="59" t="s">
        <v>292</v>
      </c>
      <c r="C2" s="60"/>
      <c r="D2" s="66"/>
      <c r="E2" s="66"/>
      <c r="F2" s="66"/>
    </row>
    <row r="3" spans="2:6" collapsed="1">
      <c r="B3" s="58"/>
      <c r="C3" s="58"/>
      <c r="D3" s="67" t="s">
        <v>294</v>
      </c>
      <c r="E3" s="67" t="s">
        <v>289</v>
      </c>
      <c r="F3" s="67" t="s">
        <v>291</v>
      </c>
    </row>
    <row r="4" spans="2:6" ht="40.5" hidden="1" outlineLevel="1">
      <c r="B4" s="62"/>
      <c r="C4" s="62"/>
      <c r="D4" s="55"/>
      <c r="E4" s="69" t="s">
        <v>290</v>
      </c>
      <c r="F4" s="69" t="s">
        <v>290</v>
      </c>
    </row>
    <row r="5" spans="2:6">
      <c r="B5" s="63" t="s">
        <v>293</v>
      </c>
      <c r="C5" s="64"/>
      <c r="D5" s="61"/>
      <c r="E5" s="61"/>
      <c r="F5" s="61"/>
    </row>
    <row r="6" spans="2:6" outlineLevel="1">
      <c r="B6" s="62"/>
      <c r="C6" s="62" t="s">
        <v>285</v>
      </c>
      <c r="D6" s="56">
        <v>1000</v>
      </c>
      <c r="E6" s="68">
        <v>1500</v>
      </c>
      <c r="F6" s="68">
        <v>800</v>
      </c>
    </row>
    <row r="7" spans="2:6" outlineLevel="1">
      <c r="B7" s="62"/>
      <c r="C7" s="62" t="s">
        <v>286</v>
      </c>
      <c r="D7" s="56">
        <v>10000</v>
      </c>
      <c r="E7" s="68">
        <v>11000</v>
      </c>
      <c r="F7" s="68">
        <v>9000</v>
      </c>
    </row>
    <row r="8" spans="2:6" outlineLevel="1">
      <c r="B8" s="62"/>
      <c r="C8" s="62" t="s">
        <v>287</v>
      </c>
      <c r="D8" s="56">
        <v>3000</v>
      </c>
      <c r="E8" s="68">
        <v>3500</v>
      </c>
      <c r="F8" s="68">
        <v>2500</v>
      </c>
    </row>
    <row r="9" spans="2:6">
      <c r="B9" s="63" t="s">
        <v>295</v>
      </c>
      <c r="C9" s="64"/>
      <c r="D9" s="61"/>
      <c r="E9" s="61"/>
      <c r="F9" s="61"/>
    </row>
    <row r="10" spans="2:6" ht="17.25" outlineLevel="1" thickBot="1">
      <c r="B10" s="65"/>
      <c r="C10" s="65" t="s">
        <v>288</v>
      </c>
      <c r="D10" s="57">
        <v>9529000</v>
      </c>
      <c r="E10" s="57">
        <v>10903500</v>
      </c>
      <c r="F10" s="57">
        <v>8366000</v>
      </c>
    </row>
    <row r="11" spans="2:6">
      <c r="B11" t="s">
        <v>296</v>
      </c>
    </row>
    <row r="12" spans="2:6">
      <c r="B12" t="s">
        <v>297</v>
      </c>
    </row>
    <row r="13" spans="2:6">
      <c r="B13" t="s">
        <v>298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20"/>
  <sheetViews>
    <sheetView workbookViewId="0">
      <selection activeCell="G15" sqref="G15"/>
    </sheetView>
  </sheetViews>
  <sheetFormatPr defaultRowHeight="16.5"/>
  <cols>
    <col min="2" max="6" width="9.75" customWidth="1"/>
    <col min="7" max="7" width="12.125" customWidth="1"/>
  </cols>
  <sheetData>
    <row r="1" spans="1:7" ht="26.25">
      <c r="A1" s="44" t="s">
        <v>148</v>
      </c>
      <c r="B1" s="44"/>
      <c r="C1" s="44"/>
      <c r="D1" s="44"/>
      <c r="E1" s="44"/>
      <c r="F1" s="44"/>
      <c r="G1" s="44"/>
    </row>
    <row r="2" spans="1:7">
      <c r="A2" s="26"/>
      <c r="B2" s="26"/>
      <c r="C2" s="26"/>
      <c r="D2" s="26"/>
      <c r="E2" s="26"/>
      <c r="F2" s="26"/>
      <c r="G2" s="26"/>
    </row>
    <row r="3" spans="1:7">
      <c r="A3" s="4" t="s">
        <v>149</v>
      </c>
      <c r="B3" s="4" t="s">
        <v>150</v>
      </c>
      <c r="C3" s="4" t="s">
        <v>151</v>
      </c>
      <c r="D3" s="4" t="s">
        <v>152</v>
      </c>
      <c r="E3" s="4" t="s">
        <v>153</v>
      </c>
      <c r="F3" s="4" t="s">
        <v>154</v>
      </c>
      <c r="G3" s="4" t="s">
        <v>155</v>
      </c>
    </row>
    <row r="4" spans="1:7">
      <c r="A4" s="4" t="s">
        <v>156</v>
      </c>
      <c r="B4" s="4" t="s">
        <v>157</v>
      </c>
      <c r="C4" s="27">
        <v>54</v>
      </c>
      <c r="D4" s="27">
        <v>87</v>
      </c>
      <c r="E4" s="27">
        <v>76</v>
      </c>
      <c r="F4" s="5">
        <f t="shared" ref="F4:F14" si="0">SUM(C4:E4)</f>
        <v>217</v>
      </c>
      <c r="G4" s="5">
        <f t="shared" ref="G4:G14" si="1">C4*$B$18+D4*$B$19+E4*$B$20</f>
        <v>1152000</v>
      </c>
    </row>
    <row r="5" spans="1:7">
      <c r="A5" s="4" t="s">
        <v>158</v>
      </c>
      <c r="B5" s="4" t="s">
        <v>159</v>
      </c>
      <c r="C5" s="27">
        <v>67</v>
      </c>
      <c r="D5" s="27">
        <v>67</v>
      </c>
      <c r="E5" s="27">
        <v>74</v>
      </c>
      <c r="F5" s="5">
        <f t="shared" si="0"/>
        <v>208</v>
      </c>
      <c r="G5" s="5">
        <f t="shared" si="1"/>
        <v>959000</v>
      </c>
    </row>
    <row r="6" spans="1:7">
      <c r="A6" s="4" t="s">
        <v>160</v>
      </c>
      <c r="B6" s="4" t="s">
        <v>157</v>
      </c>
      <c r="C6" s="27">
        <v>65</v>
      </c>
      <c r="D6" s="27">
        <v>23</v>
      </c>
      <c r="E6" s="27">
        <v>65</v>
      </c>
      <c r="F6" s="5">
        <f t="shared" si="0"/>
        <v>153</v>
      </c>
      <c r="G6" s="5">
        <f t="shared" si="1"/>
        <v>490000</v>
      </c>
    </row>
    <row r="7" spans="1:7">
      <c r="A7" s="4" t="s">
        <v>161</v>
      </c>
      <c r="B7" s="4" t="s">
        <v>162</v>
      </c>
      <c r="C7" s="27">
        <v>45</v>
      </c>
      <c r="D7" s="27">
        <v>6</v>
      </c>
      <c r="E7" s="27">
        <v>56</v>
      </c>
      <c r="F7" s="5">
        <f t="shared" si="0"/>
        <v>107</v>
      </c>
      <c r="G7" s="5">
        <f t="shared" si="1"/>
        <v>273000</v>
      </c>
    </row>
    <row r="8" spans="1:7">
      <c r="A8" s="4" t="s">
        <v>160</v>
      </c>
      <c r="B8" s="4" t="s">
        <v>163</v>
      </c>
      <c r="C8" s="27">
        <v>54</v>
      </c>
      <c r="D8" s="27">
        <v>84</v>
      </c>
      <c r="E8" s="27">
        <v>37</v>
      </c>
      <c r="F8" s="5">
        <f t="shared" si="0"/>
        <v>175</v>
      </c>
      <c r="G8" s="5">
        <f t="shared" si="1"/>
        <v>1005000</v>
      </c>
    </row>
    <row r="9" spans="1:7">
      <c r="A9" s="4" t="s">
        <v>156</v>
      </c>
      <c r="B9" s="4" t="s">
        <v>164</v>
      </c>
      <c r="C9" s="27">
        <v>87</v>
      </c>
      <c r="D9" s="27">
        <v>68</v>
      </c>
      <c r="E9" s="27">
        <v>65</v>
      </c>
      <c r="F9" s="5">
        <f t="shared" si="0"/>
        <v>220</v>
      </c>
      <c r="G9" s="5">
        <f t="shared" si="1"/>
        <v>962000</v>
      </c>
    </row>
    <row r="10" spans="1:7">
      <c r="A10" s="4" t="s">
        <v>160</v>
      </c>
      <c r="B10" s="4" t="s">
        <v>162</v>
      </c>
      <c r="C10" s="27">
        <v>57</v>
      </c>
      <c r="D10" s="27">
        <v>57</v>
      </c>
      <c r="E10" s="27">
        <v>63</v>
      </c>
      <c r="F10" s="5">
        <f t="shared" si="0"/>
        <v>177</v>
      </c>
      <c r="G10" s="5">
        <f t="shared" si="1"/>
        <v>816000</v>
      </c>
    </row>
    <row r="11" spans="1:7">
      <c r="A11" s="4" t="s">
        <v>156</v>
      </c>
      <c r="B11" s="4" t="s">
        <v>162</v>
      </c>
      <c r="C11" s="27">
        <v>76</v>
      </c>
      <c r="D11" s="27">
        <v>55</v>
      </c>
      <c r="E11" s="27">
        <v>68</v>
      </c>
      <c r="F11" s="5">
        <f t="shared" si="0"/>
        <v>199</v>
      </c>
      <c r="G11" s="5">
        <f t="shared" si="1"/>
        <v>830000</v>
      </c>
    </row>
    <row r="12" spans="1:7">
      <c r="A12" s="4" t="s">
        <v>158</v>
      </c>
      <c r="B12" s="4" t="s">
        <v>165</v>
      </c>
      <c r="C12" s="27">
        <v>55</v>
      </c>
      <c r="D12" s="27">
        <v>74</v>
      </c>
      <c r="E12" s="27">
        <v>62</v>
      </c>
      <c r="F12" s="5">
        <f t="shared" si="0"/>
        <v>191</v>
      </c>
      <c r="G12" s="5">
        <f t="shared" si="1"/>
        <v>981000</v>
      </c>
    </row>
    <row r="13" spans="1:7">
      <c r="A13" s="4" t="s">
        <v>158</v>
      </c>
      <c r="B13" s="4" t="s">
        <v>164</v>
      </c>
      <c r="C13" s="27">
        <v>67</v>
      </c>
      <c r="D13" s="27">
        <v>84</v>
      </c>
      <c r="E13" s="27">
        <v>65</v>
      </c>
      <c r="F13" s="5">
        <f t="shared" si="0"/>
        <v>216</v>
      </c>
      <c r="G13" s="5">
        <f t="shared" si="1"/>
        <v>1102000</v>
      </c>
    </row>
    <row r="14" spans="1:7">
      <c r="A14" s="4" t="s">
        <v>156</v>
      </c>
      <c r="B14" s="4" t="s">
        <v>159</v>
      </c>
      <c r="C14" s="27">
        <v>78</v>
      </c>
      <c r="D14" s="27">
        <v>68</v>
      </c>
      <c r="E14" s="27">
        <v>67</v>
      </c>
      <c r="F14" s="5">
        <f t="shared" si="0"/>
        <v>213</v>
      </c>
      <c r="G14" s="5">
        <f t="shared" si="1"/>
        <v>959000</v>
      </c>
    </row>
    <row r="15" spans="1:7">
      <c r="A15" s="45" t="s">
        <v>166</v>
      </c>
      <c r="B15" s="45"/>
      <c r="C15" s="45"/>
      <c r="D15" s="45"/>
      <c r="E15" s="45"/>
      <c r="F15" s="5">
        <f>SUM(F4:F14)</f>
        <v>2076</v>
      </c>
      <c r="G15" s="5">
        <f>SUM(G4:G14)</f>
        <v>9529000</v>
      </c>
    </row>
    <row r="16" spans="1:7">
      <c r="A16" s="26"/>
      <c r="B16" s="26"/>
      <c r="C16" s="26"/>
      <c r="D16" s="26"/>
      <c r="E16" s="26"/>
      <c r="F16" s="26"/>
      <c r="G16" s="26"/>
    </row>
    <row r="17" spans="1:7">
      <c r="A17" s="45" t="s">
        <v>167</v>
      </c>
      <c r="B17" s="45"/>
      <c r="C17" s="26"/>
      <c r="D17" s="26"/>
      <c r="E17" s="26"/>
      <c r="F17" s="26"/>
      <c r="G17" s="26"/>
    </row>
    <row r="18" spans="1:7">
      <c r="A18" s="27" t="s">
        <v>151</v>
      </c>
      <c r="B18" s="28">
        <v>1000</v>
      </c>
      <c r="C18" s="26"/>
      <c r="D18" s="26"/>
      <c r="E18" s="26"/>
      <c r="F18" s="26"/>
      <c r="G18" s="26"/>
    </row>
    <row r="19" spans="1:7">
      <c r="A19" s="27" t="s">
        <v>168</v>
      </c>
      <c r="B19" s="28">
        <v>10000</v>
      </c>
      <c r="C19" s="26"/>
      <c r="D19" s="26"/>
      <c r="E19" s="26"/>
      <c r="F19" s="26"/>
      <c r="G19" s="26"/>
    </row>
    <row r="20" spans="1:7">
      <c r="A20" s="27" t="s">
        <v>169</v>
      </c>
      <c r="B20" s="28">
        <v>3000</v>
      </c>
      <c r="C20" s="26"/>
      <c r="D20" s="26"/>
      <c r="E20" s="26"/>
      <c r="F20" s="26"/>
      <c r="G20" s="26"/>
    </row>
  </sheetData>
  <scenarios current="0" sqref="G15">
    <scenario name="이익액증가" locked="1" count="3" user="HYOJIN" comment="만든 사람 HYOJIN 날짜 2021-07-04">
      <inputCells r="B18" val="1500" numFmtId="41"/>
      <inputCells r="B19" val="11000" numFmtId="41"/>
      <inputCells r="B20" val="3500" numFmtId="41"/>
    </scenario>
    <scenario name="이익액감소" locked="1" count="3" user="HYOJIN" comment="만든 사람 HYOJIN 날짜 2021-07-04">
      <inputCells r="B18" val="800" numFmtId="41"/>
      <inputCells r="B19" val="9000" numFmtId="41"/>
      <inputCells r="B20" val="2500" numFmtId="41"/>
    </scenario>
  </scenarios>
  <mergeCells count="3">
    <mergeCell ref="A1:G1"/>
    <mergeCell ref="A15:E15"/>
    <mergeCell ref="A17:B17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28"/>
  <sheetViews>
    <sheetView topLeftCell="A4" workbookViewId="0">
      <selection activeCell="H24" sqref="H24"/>
    </sheetView>
  </sheetViews>
  <sheetFormatPr defaultRowHeight="16.5"/>
  <cols>
    <col min="1" max="1" width="9.375" bestFit="1" customWidth="1"/>
    <col min="2" max="7" width="15.25" bestFit="1" customWidth="1"/>
    <col min="8" max="9" width="20.125" bestFit="1" customWidth="1"/>
  </cols>
  <sheetData>
    <row r="1" spans="1:8" ht="26.25">
      <c r="A1" s="46" t="s">
        <v>170</v>
      </c>
      <c r="B1" s="46"/>
      <c r="C1" s="46"/>
      <c r="D1" s="46"/>
      <c r="E1" s="46"/>
      <c r="F1" s="46"/>
      <c r="G1" s="46"/>
      <c r="H1" s="46"/>
    </row>
    <row r="2" spans="1:8">
      <c r="A2" s="10"/>
      <c r="B2" s="10"/>
      <c r="C2" s="10"/>
      <c r="D2" s="10"/>
      <c r="E2" s="10"/>
      <c r="F2" s="10"/>
      <c r="G2" s="10"/>
      <c r="H2" s="10"/>
    </row>
    <row r="3" spans="1:8">
      <c r="A3" s="15" t="s">
        <v>171</v>
      </c>
      <c r="B3" s="15" t="s">
        <v>172</v>
      </c>
      <c r="C3" s="15" t="s">
        <v>173</v>
      </c>
      <c r="D3" s="15" t="s">
        <v>174</v>
      </c>
      <c r="E3" s="15" t="s">
        <v>175</v>
      </c>
      <c r="F3" s="15" t="s">
        <v>176</v>
      </c>
      <c r="G3" s="15" t="s">
        <v>177</v>
      </c>
      <c r="H3" s="15" t="s">
        <v>178</v>
      </c>
    </row>
    <row r="4" spans="1:8">
      <c r="A4" s="15" t="s">
        <v>179</v>
      </c>
      <c r="B4" s="15" t="s">
        <v>180</v>
      </c>
      <c r="C4" s="15" t="s">
        <v>181</v>
      </c>
      <c r="D4" s="5">
        <v>3488000</v>
      </c>
      <c r="E4" s="5">
        <f>IF(B4="과장",D4*60%,IF(B4="대리",D4*40%,D4*30%))</f>
        <v>1046400</v>
      </c>
      <c r="F4" s="5">
        <f>IF(B4="과장",500000,IF(B4="대리",400000,300000))</f>
        <v>300000</v>
      </c>
      <c r="G4" s="5">
        <f>E4+F4</f>
        <v>1346400</v>
      </c>
      <c r="H4" s="15" t="str">
        <f>IF(G4&gt;=1000000,"A",IF(G4&gt;=500000,"B","C"))</f>
        <v>A</v>
      </c>
    </row>
    <row r="5" spans="1:8">
      <c r="A5" s="15" t="s">
        <v>182</v>
      </c>
      <c r="B5" s="15" t="s">
        <v>183</v>
      </c>
      <c r="C5" s="15" t="s">
        <v>184</v>
      </c>
      <c r="D5" s="5">
        <v>2998000</v>
      </c>
      <c r="E5" s="5">
        <f t="shared" ref="E5:E14" si="0">IF(B5="과장",D5*60%,IF(B5="대리",D5*40%,D5*30%))</f>
        <v>1798800</v>
      </c>
      <c r="F5" s="5">
        <f t="shared" ref="F5:F14" si="1">IF(B5="과장",500000,IF(B5="대리",400000,300000))</f>
        <v>500000</v>
      </c>
      <c r="G5" s="5">
        <f t="shared" ref="G5:G14" si="2">E5+F5</f>
        <v>2298800</v>
      </c>
      <c r="H5" s="15" t="str">
        <f t="shared" ref="H5:H14" si="3">IF(G5&gt;=1000000,"A",IF(G5&gt;=500000,"B","C"))</f>
        <v>A</v>
      </c>
    </row>
    <row r="6" spans="1:8">
      <c r="A6" s="15" t="s">
        <v>185</v>
      </c>
      <c r="B6" s="15" t="s">
        <v>186</v>
      </c>
      <c r="C6" s="15" t="s">
        <v>187</v>
      </c>
      <c r="D6" s="5">
        <v>3750000</v>
      </c>
      <c r="E6" s="5">
        <f t="shared" si="0"/>
        <v>1500000</v>
      </c>
      <c r="F6" s="5">
        <f t="shared" si="1"/>
        <v>400000</v>
      </c>
      <c r="G6" s="5">
        <f t="shared" si="2"/>
        <v>1900000</v>
      </c>
      <c r="H6" s="15" t="str">
        <f t="shared" si="3"/>
        <v>A</v>
      </c>
    </row>
    <row r="7" spans="1:8">
      <c r="A7" s="15" t="s">
        <v>188</v>
      </c>
      <c r="B7" s="15" t="s">
        <v>64</v>
      </c>
      <c r="C7" s="15" t="s">
        <v>189</v>
      </c>
      <c r="D7" s="5">
        <v>2000000</v>
      </c>
      <c r="E7" s="5">
        <f t="shared" si="0"/>
        <v>600000</v>
      </c>
      <c r="F7" s="5">
        <f t="shared" si="1"/>
        <v>300000</v>
      </c>
      <c r="G7" s="5">
        <f t="shared" si="2"/>
        <v>900000</v>
      </c>
      <c r="H7" s="15" t="str">
        <f t="shared" si="3"/>
        <v>B</v>
      </c>
    </row>
    <row r="8" spans="1:8">
      <c r="A8" s="15" t="s">
        <v>190</v>
      </c>
      <c r="B8" s="15" t="s">
        <v>183</v>
      </c>
      <c r="C8" s="15" t="s">
        <v>191</v>
      </c>
      <c r="D8" s="5">
        <v>3080000</v>
      </c>
      <c r="E8" s="5">
        <f t="shared" si="0"/>
        <v>1848000</v>
      </c>
      <c r="F8" s="5">
        <f t="shared" si="1"/>
        <v>500000</v>
      </c>
      <c r="G8" s="5">
        <f t="shared" si="2"/>
        <v>2348000</v>
      </c>
      <c r="H8" s="15" t="str">
        <f t="shared" si="3"/>
        <v>A</v>
      </c>
    </row>
    <row r="9" spans="1:8">
      <c r="A9" s="15" t="s">
        <v>192</v>
      </c>
      <c r="B9" s="15" t="s">
        <v>183</v>
      </c>
      <c r="C9" s="15" t="s">
        <v>193</v>
      </c>
      <c r="D9" s="5">
        <v>2800000</v>
      </c>
      <c r="E9" s="5">
        <f t="shared" si="0"/>
        <v>1680000</v>
      </c>
      <c r="F9" s="5">
        <f t="shared" si="1"/>
        <v>500000</v>
      </c>
      <c r="G9" s="5">
        <f t="shared" si="2"/>
        <v>2180000</v>
      </c>
      <c r="H9" s="15" t="str">
        <f t="shared" si="3"/>
        <v>A</v>
      </c>
    </row>
    <row r="10" spans="1:8">
      <c r="A10" s="15" t="s">
        <v>194</v>
      </c>
      <c r="B10" s="15" t="s">
        <v>64</v>
      </c>
      <c r="C10" s="15" t="s">
        <v>195</v>
      </c>
      <c r="D10" s="5">
        <v>1700000</v>
      </c>
      <c r="E10" s="5">
        <f t="shared" si="0"/>
        <v>510000</v>
      </c>
      <c r="F10" s="5">
        <f t="shared" si="1"/>
        <v>300000</v>
      </c>
      <c r="G10" s="5">
        <f t="shared" si="2"/>
        <v>810000</v>
      </c>
      <c r="H10" s="15" t="str">
        <f t="shared" si="3"/>
        <v>B</v>
      </c>
    </row>
    <row r="11" spans="1:8">
      <c r="A11" s="15" t="s">
        <v>196</v>
      </c>
      <c r="B11" s="15" t="s">
        <v>186</v>
      </c>
      <c r="C11" s="15" t="s">
        <v>193</v>
      </c>
      <c r="D11" s="5">
        <v>2360000</v>
      </c>
      <c r="E11" s="5">
        <f t="shared" si="0"/>
        <v>944000</v>
      </c>
      <c r="F11" s="5">
        <f t="shared" si="1"/>
        <v>400000</v>
      </c>
      <c r="G11" s="5">
        <f t="shared" si="2"/>
        <v>1344000</v>
      </c>
      <c r="H11" s="15" t="str">
        <f t="shared" si="3"/>
        <v>A</v>
      </c>
    </row>
    <row r="12" spans="1:8">
      <c r="A12" s="15" t="s">
        <v>197</v>
      </c>
      <c r="B12" s="15" t="s">
        <v>186</v>
      </c>
      <c r="C12" s="15" t="s">
        <v>184</v>
      </c>
      <c r="D12" s="5">
        <v>2950000</v>
      </c>
      <c r="E12" s="5">
        <f t="shared" si="0"/>
        <v>1180000</v>
      </c>
      <c r="F12" s="5">
        <f t="shared" si="1"/>
        <v>400000</v>
      </c>
      <c r="G12" s="5">
        <f t="shared" si="2"/>
        <v>1580000</v>
      </c>
      <c r="H12" s="15" t="str">
        <f t="shared" si="3"/>
        <v>A</v>
      </c>
    </row>
    <row r="13" spans="1:8">
      <c r="A13" s="15" t="s">
        <v>198</v>
      </c>
      <c r="B13" s="15" t="s">
        <v>199</v>
      </c>
      <c r="C13" s="15" t="s">
        <v>191</v>
      </c>
      <c r="D13" s="5">
        <v>3900000</v>
      </c>
      <c r="E13" s="5">
        <f t="shared" si="0"/>
        <v>2340000</v>
      </c>
      <c r="F13" s="5">
        <f t="shared" si="1"/>
        <v>500000</v>
      </c>
      <c r="G13" s="5">
        <f t="shared" si="2"/>
        <v>2840000</v>
      </c>
      <c r="H13" s="15" t="str">
        <f t="shared" si="3"/>
        <v>A</v>
      </c>
    </row>
    <row r="14" spans="1:8">
      <c r="A14" s="15" t="s">
        <v>200</v>
      </c>
      <c r="B14" s="15" t="s">
        <v>183</v>
      </c>
      <c r="C14" s="15" t="s">
        <v>187</v>
      </c>
      <c r="D14" s="5">
        <v>3200000</v>
      </c>
      <c r="E14" s="5">
        <f t="shared" si="0"/>
        <v>1920000</v>
      </c>
      <c r="F14" s="5">
        <f t="shared" si="1"/>
        <v>500000</v>
      </c>
      <c r="G14" s="5">
        <f t="shared" si="2"/>
        <v>2420000</v>
      </c>
      <c r="H14" s="15" t="str">
        <f t="shared" si="3"/>
        <v>A</v>
      </c>
    </row>
    <row r="18" spans="1:7">
      <c r="A18" s="70" t="s">
        <v>299</v>
      </c>
      <c r="B18" t="s">
        <v>300</v>
      </c>
    </row>
    <row r="20" spans="1:7">
      <c r="B20" s="70" t="s">
        <v>310</v>
      </c>
      <c r="C20" s="70" t="s">
        <v>311</v>
      </c>
    </row>
    <row r="21" spans="1:7">
      <c r="B21" t="s">
        <v>53</v>
      </c>
      <c r="D21" t="s">
        <v>43</v>
      </c>
      <c r="F21" t="s">
        <v>307</v>
      </c>
    </row>
    <row r="22" spans="1:7">
      <c r="A22" s="70" t="s">
        <v>312</v>
      </c>
      <c r="B22" t="s">
        <v>308</v>
      </c>
      <c r="C22" t="s">
        <v>309</v>
      </c>
      <c r="D22" t="s">
        <v>308</v>
      </c>
      <c r="E22" t="s">
        <v>309</v>
      </c>
      <c r="F22" t="s">
        <v>308</v>
      </c>
      <c r="G22" t="s">
        <v>309</v>
      </c>
    </row>
    <row r="23" spans="1:7">
      <c r="A23" t="s">
        <v>301</v>
      </c>
      <c r="B23" s="72"/>
      <c r="C23" s="71"/>
      <c r="D23" s="72"/>
      <c r="E23" s="71"/>
      <c r="F23" s="72">
        <v>2000000</v>
      </c>
      <c r="G23" s="71">
        <v>900000</v>
      </c>
    </row>
    <row r="24" spans="1:7">
      <c r="A24" t="s">
        <v>302</v>
      </c>
      <c r="B24" s="72">
        <v>6980000</v>
      </c>
      <c r="C24" s="71">
        <v>5188000</v>
      </c>
      <c r="D24" s="72"/>
      <c r="E24" s="71"/>
      <c r="F24" s="72"/>
      <c r="G24" s="71"/>
    </row>
    <row r="25" spans="1:7">
      <c r="A25" t="s">
        <v>303</v>
      </c>
      <c r="B25" s="72"/>
      <c r="C25" s="71"/>
      <c r="D25" s="72"/>
      <c r="E25" s="71"/>
      <c r="F25" s="72">
        <v>1700000</v>
      </c>
      <c r="G25" s="71">
        <v>810000</v>
      </c>
    </row>
    <row r="26" spans="1:7">
      <c r="A26" t="s">
        <v>304</v>
      </c>
      <c r="B26" s="72">
        <v>2998000</v>
      </c>
      <c r="C26" s="71">
        <v>2298800</v>
      </c>
      <c r="D26" s="72">
        <v>2950000</v>
      </c>
      <c r="E26" s="71">
        <v>1580000</v>
      </c>
      <c r="F26" s="72"/>
      <c r="G26" s="71"/>
    </row>
    <row r="27" spans="1:7">
      <c r="A27" t="s">
        <v>305</v>
      </c>
      <c r="B27" s="72">
        <v>3200000</v>
      </c>
      <c r="C27" s="71">
        <v>2420000</v>
      </c>
      <c r="D27" s="72">
        <v>3750000</v>
      </c>
      <c r="E27" s="71">
        <v>1900000</v>
      </c>
      <c r="F27" s="72"/>
      <c r="G27" s="71"/>
    </row>
    <row r="28" spans="1:7">
      <c r="A28" t="s">
        <v>306</v>
      </c>
      <c r="B28" s="72">
        <v>2800000</v>
      </c>
      <c r="C28" s="71">
        <v>2180000</v>
      </c>
      <c r="D28" s="72">
        <v>2360000</v>
      </c>
      <c r="E28" s="71">
        <v>1344000</v>
      </c>
      <c r="F28" s="72">
        <v>3488000</v>
      </c>
      <c r="G28" s="71">
        <v>1346400</v>
      </c>
    </row>
  </sheetData>
  <mergeCells count="1">
    <mergeCell ref="A1:H1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9"/>
  <sheetViews>
    <sheetView workbookViewId="0">
      <selection activeCell="G17" sqref="G17"/>
    </sheetView>
  </sheetViews>
  <sheetFormatPr defaultRowHeight="16.5"/>
  <sheetData>
    <row r="1" spans="1:6" ht="20.25">
      <c r="A1" s="47" t="s">
        <v>201</v>
      </c>
      <c r="B1" s="47"/>
      <c r="C1" s="47"/>
      <c r="D1" s="47"/>
      <c r="E1" s="47"/>
      <c r="F1" s="47"/>
    </row>
    <row r="2" spans="1:6">
      <c r="A2" s="29"/>
      <c r="B2" s="30"/>
      <c r="C2" s="31"/>
      <c r="D2" s="31"/>
      <c r="E2" s="2"/>
      <c r="F2" s="30" t="s">
        <v>202</v>
      </c>
    </row>
    <row r="3" spans="1:6">
      <c r="A3" s="73" t="s">
        <v>203</v>
      </c>
      <c r="B3" s="73" t="s">
        <v>204</v>
      </c>
      <c r="C3" s="73" t="s">
        <v>205</v>
      </c>
      <c r="D3" s="73" t="s">
        <v>206</v>
      </c>
      <c r="E3" s="73" t="s">
        <v>207</v>
      </c>
      <c r="F3" s="73" t="s">
        <v>208</v>
      </c>
    </row>
    <row r="4" spans="1:6">
      <c r="A4" s="4" t="s">
        <v>209</v>
      </c>
      <c r="B4" s="32">
        <v>69.8</v>
      </c>
      <c r="C4" s="32">
        <v>18.3</v>
      </c>
      <c r="D4" s="32">
        <v>3.6</v>
      </c>
      <c r="E4" s="32">
        <v>1.9</v>
      </c>
      <c r="F4" s="32">
        <f>SUM(B4:E4)</f>
        <v>93.6</v>
      </c>
    </row>
    <row r="5" spans="1:6">
      <c r="A5" s="4" t="s">
        <v>210</v>
      </c>
      <c r="B5" s="32">
        <v>52.2</v>
      </c>
      <c r="C5" s="32">
        <v>28.9</v>
      </c>
      <c r="D5" s="32">
        <v>8.1</v>
      </c>
      <c r="E5" s="32">
        <v>4.5</v>
      </c>
      <c r="F5" s="32">
        <f t="shared" ref="F5:F9" si="0">SUM(B5:E5)</f>
        <v>93.699999999999989</v>
      </c>
    </row>
    <row r="6" spans="1:6">
      <c r="A6" s="4" t="s">
        <v>211</v>
      </c>
      <c r="B6" s="32">
        <v>38.4</v>
      </c>
      <c r="C6" s="32">
        <v>28.1</v>
      </c>
      <c r="D6" s="32">
        <v>10.4</v>
      </c>
      <c r="E6" s="32">
        <v>8.3000000000000007</v>
      </c>
      <c r="F6" s="32">
        <f t="shared" si="0"/>
        <v>85.2</v>
      </c>
    </row>
    <row r="7" spans="1:6">
      <c r="A7" s="4" t="s">
        <v>212</v>
      </c>
      <c r="B7" s="32">
        <v>29.9</v>
      </c>
      <c r="C7" s="32">
        <v>21.7</v>
      </c>
      <c r="D7" s="32">
        <v>10.3</v>
      </c>
      <c r="E7" s="32">
        <v>8.6999999999999993</v>
      </c>
      <c r="F7" s="32">
        <f t="shared" si="0"/>
        <v>70.599999999999994</v>
      </c>
    </row>
    <row r="8" spans="1:6">
      <c r="A8" s="4" t="s">
        <v>213</v>
      </c>
      <c r="B8" s="32">
        <v>17.399999999999999</v>
      </c>
      <c r="C8" s="32">
        <v>14.6</v>
      </c>
      <c r="D8" s="32">
        <v>8.1999999999999993</v>
      </c>
      <c r="E8" s="32">
        <v>7.9</v>
      </c>
      <c r="F8" s="32">
        <f t="shared" si="0"/>
        <v>48.1</v>
      </c>
    </row>
    <row r="9" spans="1:6">
      <c r="A9" s="4" t="s">
        <v>214</v>
      </c>
      <c r="B9" s="32">
        <v>7.9</v>
      </c>
      <c r="C9" s="32">
        <v>7.6</v>
      </c>
      <c r="D9" s="32">
        <v>4.5999999999999996</v>
      </c>
      <c r="E9" s="32">
        <v>5.0999999999999996</v>
      </c>
      <c r="F9" s="32">
        <f t="shared" si="0"/>
        <v>25.200000000000003</v>
      </c>
    </row>
  </sheetData>
  <mergeCells count="1">
    <mergeCell ref="A1:F1"/>
  </mergeCells>
  <phoneticPr fontId="1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서식">
                <anchor moveWithCells="1" sizeWithCells="1">
                  <from>
                    <xdr:col>4</xdr:col>
                    <xdr:colOff>0</xdr:colOff>
                    <xdr:row>10</xdr:row>
                    <xdr:rowOff>0</xdr:rowOff>
                  </from>
                  <to>
                    <xdr:col>6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11"/>
  <sheetViews>
    <sheetView workbookViewId="0">
      <selection activeCell="R25" sqref="R25"/>
    </sheetView>
  </sheetViews>
  <sheetFormatPr defaultRowHeight="16.5"/>
  <sheetData>
    <row r="1" spans="1:7" ht="26.25">
      <c r="A1" s="46" t="s">
        <v>215</v>
      </c>
      <c r="B1" s="46"/>
      <c r="C1" s="46"/>
      <c r="D1" s="46"/>
      <c r="E1" s="46"/>
      <c r="F1" s="46"/>
      <c r="G1" s="46"/>
    </row>
    <row r="2" spans="1:7">
      <c r="A2" s="10"/>
      <c r="B2" s="10"/>
      <c r="C2" s="10"/>
      <c r="D2" s="10"/>
      <c r="E2" s="10"/>
      <c r="F2" s="10"/>
      <c r="G2" s="10"/>
    </row>
    <row r="3" spans="1:7">
      <c r="A3" s="17" t="s">
        <v>216</v>
      </c>
      <c r="B3" s="33" t="s">
        <v>217</v>
      </c>
      <c r="C3" s="33" t="s">
        <v>218</v>
      </c>
      <c r="D3" s="33" t="s">
        <v>219</v>
      </c>
      <c r="E3" s="33" t="s">
        <v>220</v>
      </c>
      <c r="F3" s="33" t="s">
        <v>221</v>
      </c>
      <c r="G3" s="33" t="s">
        <v>222</v>
      </c>
    </row>
    <row r="4" spans="1:7">
      <c r="A4" s="17" t="s">
        <v>223</v>
      </c>
      <c r="B4" s="34" t="s">
        <v>224</v>
      </c>
      <c r="C4" s="34">
        <v>1</v>
      </c>
      <c r="D4" s="35">
        <f t="shared" ref="D4:D11" si="0">100-(C4*2)</f>
        <v>98</v>
      </c>
      <c r="E4" s="36">
        <v>90</v>
      </c>
      <c r="F4" s="36">
        <v>88</v>
      </c>
      <c r="G4" s="36">
        <f t="shared" ref="G4:G11" si="1">SUM(D4:F4)/3</f>
        <v>92</v>
      </c>
    </row>
    <row r="5" spans="1:7">
      <c r="A5" s="17" t="s">
        <v>225</v>
      </c>
      <c r="B5" s="34" t="s">
        <v>226</v>
      </c>
      <c r="C5" s="34">
        <v>3</v>
      </c>
      <c r="D5" s="35">
        <f t="shared" si="0"/>
        <v>94</v>
      </c>
      <c r="E5" s="36">
        <v>100</v>
      </c>
      <c r="F5" s="36">
        <v>90</v>
      </c>
      <c r="G5" s="36">
        <f t="shared" si="1"/>
        <v>94.666666666666671</v>
      </c>
    </row>
    <row r="6" spans="1:7">
      <c r="A6" s="17" t="s">
        <v>227</v>
      </c>
      <c r="B6" s="34" t="s">
        <v>228</v>
      </c>
      <c r="C6" s="34">
        <v>2</v>
      </c>
      <c r="D6" s="35">
        <f t="shared" si="0"/>
        <v>96</v>
      </c>
      <c r="E6" s="36">
        <v>87</v>
      </c>
      <c r="F6" s="36">
        <v>95</v>
      </c>
      <c r="G6" s="36">
        <f t="shared" si="1"/>
        <v>92.666666666666671</v>
      </c>
    </row>
    <row r="7" spans="1:7">
      <c r="A7" s="17" t="s">
        <v>229</v>
      </c>
      <c r="B7" s="34" t="s">
        <v>226</v>
      </c>
      <c r="C7" s="34">
        <v>8</v>
      </c>
      <c r="D7" s="35">
        <f t="shared" si="0"/>
        <v>84</v>
      </c>
      <c r="E7" s="36">
        <v>78</v>
      </c>
      <c r="F7" s="36">
        <v>80</v>
      </c>
      <c r="G7" s="36">
        <f t="shared" si="1"/>
        <v>80.666666666666671</v>
      </c>
    </row>
    <row r="8" spans="1:7">
      <c r="A8" s="17" t="s">
        <v>230</v>
      </c>
      <c r="B8" s="34" t="s">
        <v>231</v>
      </c>
      <c r="C8" s="34">
        <v>5</v>
      </c>
      <c r="D8" s="35">
        <f t="shared" si="0"/>
        <v>90</v>
      </c>
      <c r="E8" s="36">
        <v>46</v>
      </c>
      <c r="F8" s="36">
        <v>75</v>
      </c>
      <c r="G8" s="36">
        <f t="shared" si="1"/>
        <v>70.333333333333329</v>
      </c>
    </row>
    <row r="9" spans="1:7">
      <c r="A9" s="17" t="s">
        <v>232</v>
      </c>
      <c r="B9" s="34" t="s">
        <v>233</v>
      </c>
      <c r="C9" s="34">
        <v>6</v>
      </c>
      <c r="D9" s="35">
        <f t="shared" si="0"/>
        <v>88</v>
      </c>
      <c r="E9" s="36">
        <v>66</v>
      </c>
      <c r="F9" s="36">
        <v>90</v>
      </c>
      <c r="G9" s="36">
        <f t="shared" si="1"/>
        <v>81.333333333333329</v>
      </c>
    </row>
    <row r="10" spans="1:7">
      <c r="A10" s="17" t="s">
        <v>234</v>
      </c>
      <c r="B10" s="34" t="s">
        <v>226</v>
      </c>
      <c r="C10" s="34">
        <v>4</v>
      </c>
      <c r="D10" s="35">
        <f t="shared" si="0"/>
        <v>92</v>
      </c>
      <c r="E10" s="36">
        <v>89</v>
      </c>
      <c r="F10" s="36">
        <v>88</v>
      </c>
      <c r="G10" s="36">
        <f t="shared" si="1"/>
        <v>89.666666666666671</v>
      </c>
    </row>
    <row r="11" spans="1:7">
      <c r="A11" s="17" t="s">
        <v>235</v>
      </c>
      <c r="B11" s="34" t="s">
        <v>233</v>
      </c>
      <c r="C11" s="34">
        <v>2</v>
      </c>
      <c r="D11" s="35">
        <f t="shared" si="0"/>
        <v>96</v>
      </c>
      <c r="E11" s="36">
        <v>90</v>
      </c>
      <c r="F11" s="36">
        <v>95</v>
      </c>
      <c r="G11" s="36">
        <f t="shared" si="1"/>
        <v>93.666666666666671</v>
      </c>
    </row>
  </sheetData>
  <mergeCells count="1">
    <mergeCell ref="A1:G1"/>
  </mergeCells>
  <phoneticPr fontId="1" type="noConversion"/>
  <conditionalFormatting sqref="E4:E11 G4:G11">
    <cfRule type="cellIs" dxfId="0" priority="1" stopIfTrue="1" operator="lessThan">
      <formula>1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6</vt:i4>
      </vt:variant>
    </vt:vector>
  </HeadingPairs>
  <TitlesOfParts>
    <vt:vector size="15" baseType="lpstr">
      <vt:lpstr>기본작업-1</vt:lpstr>
      <vt:lpstr>기본작업-2</vt:lpstr>
      <vt:lpstr>기본작업-3</vt:lpstr>
      <vt:lpstr>계산작업</vt:lpstr>
      <vt:lpstr>시나리오 요약</vt:lpstr>
      <vt:lpstr>분석작업-1</vt:lpstr>
      <vt:lpstr>분석작업-2</vt:lpstr>
      <vt:lpstr>매크로작업</vt:lpstr>
      <vt:lpstr>차트작업</vt:lpstr>
      <vt:lpstr>'기본작업-3'!Criteria</vt:lpstr>
      <vt:lpstr>'기본작업-3'!Extract</vt:lpstr>
      <vt:lpstr>사슴녹용이익액</vt:lpstr>
      <vt:lpstr>순이익합계</vt:lpstr>
      <vt:lpstr>영지차이익액</vt:lpstr>
      <vt:lpstr>홍삼정이익액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HYOJIN</cp:lastModifiedBy>
  <dcterms:created xsi:type="dcterms:W3CDTF">2020-04-06T00:11:56Z</dcterms:created>
  <dcterms:modified xsi:type="dcterms:W3CDTF">2021-07-04T14:15:14Z</dcterms:modified>
</cp:coreProperties>
</file>